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8855" windowHeight="10710" activeTab="0"/>
  </bookViews>
  <sheets>
    <sheet name="HINCESTI_FEI_CALCUL2017_PROIECT" sheetId="1" r:id="rId1"/>
  </sheets>
  <definedNames/>
  <calcPr fullCalcOnLoad="1"/>
</workbook>
</file>

<file path=xl/sharedStrings.xml><?xml version="1.0" encoding="utf-8"?>
<sst xmlns="http://schemas.openxmlformats.org/spreadsheetml/2006/main" count="125" uniqueCount="119">
  <si>
    <t>Raionul/municipiul   Hîncești</t>
  </si>
  <si>
    <t>mii lei</t>
  </si>
  <si>
    <t>nr.d/o</t>
  </si>
  <si>
    <t>institutia</t>
  </si>
  <si>
    <t>localitatea</t>
  </si>
  <si>
    <t>VECHIMEA IN MUNCA, lei</t>
  </si>
  <si>
    <t xml:space="preserve"> SUPLIMEN-TUL la 1 unitate - 400 LEI</t>
  </si>
  <si>
    <t>salariul calculat, LEI</t>
  </si>
  <si>
    <t xml:space="preserve">LT "M. Sadoveanu" </t>
  </si>
  <si>
    <t>Hâncești</t>
  </si>
  <si>
    <t xml:space="preserve">LT "M. Eminescu" </t>
  </si>
  <si>
    <t xml:space="preserve">LT "M. Lomonosov" </t>
  </si>
  <si>
    <t>Ciuciuleni</t>
  </si>
  <si>
    <t>LT "Şt. Holban" Cărpineni</t>
  </si>
  <si>
    <t>Cărpineni</t>
  </si>
  <si>
    <t>Cioara</t>
  </si>
  <si>
    <t>LT "Dimitrie Cantemir" Crasnoarmeiscoe</t>
  </si>
  <si>
    <t>Crasnoarmeiscoe</t>
  </si>
  <si>
    <t>LT  Lăpuşna</t>
  </si>
  <si>
    <t>Lăpușna</t>
  </si>
  <si>
    <t>Leușeni</t>
  </si>
  <si>
    <t xml:space="preserve">LT "Universum" </t>
  </si>
  <si>
    <t>Sărata Galbenă</t>
  </si>
  <si>
    <t>Total licee</t>
  </si>
  <si>
    <t>GM Bălceana</t>
  </si>
  <si>
    <t>Bălceana</t>
  </si>
  <si>
    <t>GM Bobeica</t>
  </si>
  <si>
    <t>Bobeica</t>
  </si>
  <si>
    <t>GM Boghiceni</t>
  </si>
  <si>
    <t>Boghiceni</t>
  </si>
  <si>
    <t>GM Bozieni</t>
  </si>
  <si>
    <t>Bozieni</t>
  </si>
  <si>
    <t>GM Bujor</t>
  </si>
  <si>
    <t>Bujor</t>
  </si>
  <si>
    <t>GM " A. Bunduchi"</t>
  </si>
  <si>
    <t>Buțeni</t>
  </si>
  <si>
    <t>GM Caracui</t>
  </si>
  <si>
    <t>Caracui</t>
  </si>
  <si>
    <t>GM Călmăţui</t>
  </si>
  <si>
    <t>Călmățui</t>
  </si>
  <si>
    <t>GM Căţeleni</t>
  </si>
  <si>
    <t>Cățeleni</t>
  </si>
  <si>
    <t>GM "D.Crețu” (nr. 2)</t>
  </si>
  <si>
    <t xml:space="preserve">GM nr. 3 (Topor) </t>
  </si>
  <si>
    <t>Cotul Morii</t>
  </si>
  <si>
    <t>GM Dancu</t>
  </si>
  <si>
    <t>Dancu</t>
  </si>
  <si>
    <t>GM Drăguşenii Noi</t>
  </si>
  <si>
    <t>Dragușenii Noi</t>
  </si>
  <si>
    <t>GM Fundul-Galbenei</t>
  </si>
  <si>
    <t>Fundul Galbenei</t>
  </si>
  <si>
    <t>Ivanovca</t>
  </si>
  <si>
    <t>GM Logăneşti</t>
  </si>
  <si>
    <t>Logănești</t>
  </si>
  <si>
    <t>GM Mereşeni</t>
  </si>
  <si>
    <t>Mereșeni</t>
  </si>
  <si>
    <t xml:space="preserve">GM "M. Viteazul" </t>
  </si>
  <si>
    <t>GM  Mingir</t>
  </si>
  <si>
    <t>Mingir</t>
  </si>
  <si>
    <t>GM Mireşti</t>
  </si>
  <si>
    <t>Mirești</t>
  </si>
  <si>
    <t>GM Negrea</t>
  </si>
  <si>
    <t>Negrea</t>
  </si>
  <si>
    <t>GM Nemţeni</t>
  </si>
  <si>
    <t>Nemțeni</t>
  </si>
  <si>
    <t>GM Obileni</t>
  </si>
  <si>
    <t>Obileni</t>
  </si>
  <si>
    <t>GM Oneşti</t>
  </si>
  <si>
    <t>Onești</t>
  </si>
  <si>
    <t>GM Paşcani</t>
  </si>
  <si>
    <t>Pășcani</t>
  </si>
  <si>
    <t>GM Pereni</t>
  </si>
  <si>
    <t>Pereni</t>
  </si>
  <si>
    <t>Pervomaiscoe</t>
  </si>
  <si>
    <t>GM Pogăneşti</t>
  </si>
  <si>
    <t>Pogănești</t>
  </si>
  <si>
    <t>GM "Mitropolitul A.Plămădeală"</t>
  </si>
  <si>
    <t>Stolniceni</t>
  </si>
  <si>
    <t>Secăreni</t>
  </si>
  <si>
    <t>GM Tălăieşti</t>
  </si>
  <si>
    <t>Tălăiești</t>
  </si>
  <si>
    <t>GM Voinescu</t>
  </si>
  <si>
    <t>Voinescu</t>
  </si>
  <si>
    <t>Total gimnazii</t>
  </si>
  <si>
    <t>ŞP Mingir</t>
  </si>
  <si>
    <t>ŞPG Horjeşti</t>
  </si>
  <si>
    <t>Horjești</t>
  </si>
  <si>
    <t>ŞPG Fîrlădeni</t>
  </si>
  <si>
    <t>Fîrlădeni</t>
  </si>
  <si>
    <t>ŞPG Şipoteni</t>
  </si>
  <si>
    <t>Șipoteni</t>
  </si>
  <si>
    <t>Total sc.primare/grădinițe</t>
  </si>
  <si>
    <t>Direcția Învățământ Hâncești</t>
  </si>
  <si>
    <t>MIJLOACE NEDISTRIBUITE</t>
  </si>
  <si>
    <t xml:space="preserve">Total raion </t>
  </si>
  <si>
    <t>Șefa Direcției Învățămînt Hîncești</t>
  </si>
  <si>
    <t>VALENTINA TONU</t>
  </si>
  <si>
    <t>Galina Țurcanu</t>
  </si>
  <si>
    <t>Total repartizat din fondul pentru educatie incluziva, mii lei</t>
  </si>
  <si>
    <t>Cadre didactice de sprijin, unitati la 01.09.2016</t>
  </si>
  <si>
    <t>Num. centrelor de resurse la 01.09.2016</t>
  </si>
  <si>
    <t xml:space="preserve">Suma anuala a Fondului pentru educatie incluziva aprobata pentru a. 2017    </t>
  </si>
  <si>
    <t xml:space="preserve">Informație privind  repartizarea  mijloacelor financiare din fondul pentru educatie incluziva  pentru anul 2017                         </t>
  </si>
  <si>
    <t>SAL DE FUNCTIE - 2680</t>
  </si>
  <si>
    <t>GM "A. Donici"</t>
  </si>
  <si>
    <t>GM "S. Andreev"</t>
  </si>
  <si>
    <t xml:space="preserve">GM "Cezar Radu" </t>
  </si>
  <si>
    <t>Complexul educational GMG Cotul Morii</t>
  </si>
  <si>
    <t xml:space="preserve">Complexul educational GMG "K. Evteeva" </t>
  </si>
  <si>
    <t>Complexul educational GMG Pervomaiscoe</t>
  </si>
  <si>
    <t>Complexul educational GMG "V.Movileanu"</t>
  </si>
  <si>
    <t>Total complexe educaționale gimnazii/grădinițe</t>
  </si>
  <si>
    <t>Șef Serviciului Management economico-financiar</t>
  </si>
  <si>
    <r>
      <t xml:space="preserve">PROCURAREA RECHIZITELOR ȘCOLARE, MATERIALELOR DIDACTICE, ABONAREA LITERATURII, INTREȚINEREA TEHNICII DE CALCUL, MĂRFURI DE UZ GOSPODĂRESC </t>
    </r>
    <r>
      <rPr>
        <b/>
        <i/>
        <u val="single"/>
        <sz val="10"/>
        <color indexed="56"/>
        <rFont val="Arial Cyr"/>
        <family val="0"/>
      </rPr>
      <t>(cîte 1000 lei la nr. copii/ per 1 CDS</t>
    </r>
  </si>
  <si>
    <t>12 luni: art 2111 + ajut.mater.+premiul anual, LEI</t>
  </si>
  <si>
    <t>2121 - 23%, LEI</t>
  </si>
  <si>
    <t>2122 - 4,5%, LEI</t>
  </si>
  <si>
    <t>TOTAL CHELTUIELI PERSONAL, 210000, LEI</t>
  </si>
  <si>
    <t>VECHIMEA IN MUNCA, % - CADRU DE SPRIJIN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</si>
</sst>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libri"/>
      <family val="0"/>
    </font>
    <font>
      <b/>
      <sz val="12"/>
      <name val="Colibri"/>
      <family val="0"/>
    </font>
    <font>
      <sz val="12"/>
      <name val="Colibri"/>
      <family val="0"/>
    </font>
    <font>
      <b/>
      <sz val="11"/>
      <name val="Colibri"/>
      <family val="0"/>
    </font>
    <font>
      <sz val="10"/>
      <name val="Arial"/>
      <family val="2"/>
    </font>
    <font>
      <sz val="8"/>
      <name val="Colibri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u val="single"/>
      <sz val="10"/>
      <color indexed="56"/>
      <name val="Arial Cyr"/>
      <family val="0"/>
    </font>
    <font>
      <sz val="11"/>
      <name val="Co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name val="Co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6"/>
      <name val="Times New Roman"/>
      <family val="1"/>
    </font>
    <font>
      <b/>
      <sz val="10"/>
      <color indexed="56"/>
      <name val="Times New Roman"/>
      <family val="1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3"/>
      <color indexed="8"/>
      <name val="Times New Roman"/>
      <family val="1"/>
    </font>
    <font>
      <b/>
      <i/>
      <sz val="10"/>
      <color indexed="56"/>
      <name val="Times New Roman"/>
      <family val="1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6"/>
      <name val="Arial Cyr"/>
      <family val="0"/>
    </font>
    <font>
      <b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i/>
      <sz val="11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i/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3"/>
      <color theme="1"/>
      <name val="Times New Roman"/>
      <family val="1"/>
    </font>
    <font>
      <b/>
      <i/>
      <sz val="10"/>
      <color rgb="FF00206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2060"/>
      <name val="Arial Cyr"/>
      <family val="0"/>
    </font>
    <font>
      <b/>
      <sz val="11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 vertical="top"/>
    </xf>
    <xf numFmtId="3" fontId="12" fillId="0" borderId="10" xfId="38" applyNumberFormat="1" applyFont="1" applyFill="1" applyBorder="1" applyAlignment="1">
      <alignment horizontal="center"/>
      <protection/>
    </xf>
    <xf numFmtId="0" fontId="74" fillId="0" borderId="10" xfId="64" applyFont="1" applyBorder="1" applyAlignment="1">
      <alignment wrapText="1"/>
      <protection/>
    </xf>
    <xf numFmtId="0" fontId="0" fillId="33" borderId="0" xfId="0" applyFill="1" applyAlignment="1">
      <alignment/>
    </xf>
    <xf numFmtId="3" fontId="12" fillId="0" borderId="11" xfId="38" applyNumberFormat="1" applyFont="1" applyFill="1" applyBorder="1" applyAlignment="1">
      <alignment horizontal="center"/>
      <protection/>
    </xf>
    <xf numFmtId="0" fontId="74" fillId="0" borderId="11" xfId="64" applyFont="1" applyBorder="1" applyAlignment="1">
      <alignment wrapText="1"/>
      <protection/>
    </xf>
    <xf numFmtId="0" fontId="75" fillId="3" borderId="11" xfId="64" applyFont="1" applyFill="1" applyBorder="1" applyAlignment="1">
      <alignment wrapText="1"/>
      <protection/>
    </xf>
    <xf numFmtId="3" fontId="12" fillId="0" borderId="12" xfId="38" applyNumberFormat="1" applyFont="1" applyFill="1" applyBorder="1" applyAlignment="1">
      <alignment horizontal="center"/>
      <protection/>
    </xf>
    <xf numFmtId="0" fontId="74" fillId="0" borderId="12" xfId="64" applyFont="1" applyBorder="1" applyAlignment="1">
      <alignment wrapText="1"/>
      <protection/>
    </xf>
    <xf numFmtId="3" fontId="14" fillId="34" borderId="13" xfId="38" applyNumberFormat="1" applyFont="1" applyFill="1" applyBorder="1" applyAlignment="1">
      <alignment horizontal="center"/>
      <protection/>
    </xf>
    <xf numFmtId="3" fontId="14" fillId="34" borderId="14" xfId="38" applyNumberFormat="1" applyFont="1" applyFill="1" applyBorder="1" applyAlignment="1">
      <alignment horizontal="center"/>
      <protection/>
    </xf>
    <xf numFmtId="3" fontId="13" fillId="35" borderId="10" xfId="38" applyNumberFormat="1" applyFont="1" applyFill="1" applyBorder="1">
      <alignment/>
      <protection/>
    </xf>
    <xf numFmtId="0" fontId="12" fillId="0" borderId="11" xfId="64" applyFont="1" applyFill="1" applyBorder="1" applyAlignment="1">
      <alignment wrapText="1"/>
      <protection/>
    </xf>
    <xf numFmtId="3" fontId="14" fillId="34" borderId="14" xfId="38" applyNumberFormat="1" applyFont="1" applyFill="1" applyBorder="1" applyAlignment="1">
      <alignment/>
      <protection/>
    </xf>
    <xf numFmtId="3" fontId="14" fillId="34" borderId="15" xfId="38" applyNumberFormat="1" applyFont="1" applyFill="1" applyBorder="1" applyAlignment="1">
      <alignment horizontal="center"/>
      <protection/>
    </xf>
    <xf numFmtId="3" fontId="12" fillId="0" borderId="16" xfId="38" applyNumberFormat="1" applyFont="1" applyFill="1" applyBorder="1" applyAlignment="1">
      <alignment horizontal="center"/>
      <protection/>
    </xf>
    <xf numFmtId="0" fontId="74" fillId="0" borderId="17" xfId="64" applyFont="1" applyBorder="1" applyAlignment="1">
      <alignment wrapText="1"/>
      <protection/>
    </xf>
    <xf numFmtId="0" fontId="13" fillId="0" borderId="18" xfId="64" applyFont="1" applyBorder="1" applyAlignment="1">
      <alignment wrapText="1"/>
      <protection/>
    </xf>
    <xf numFmtId="3" fontId="76" fillId="3" borderId="19" xfId="38" applyNumberFormat="1" applyFont="1" applyFill="1" applyBorder="1" applyAlignment="1">
      <alignment horizontal="center"/>
      <protection/>
    </xf>
    <xf numFmtId="0" fontId="75" fillId="3" borderId="18" xfId="64" applyFont="1" applyFill="1" applyBorder="1" applyAlignment="1">
      <alignment wrapText="1"/>
      <protection/>
    </xf>
    <xf numFmtId="3" fontId="76" fillId="3" borderId="20" xfId="38" applyNumberFormat="1" applyFont="1" applyFill="1" applyBorder="1" applyAlignment="1">
      <alignment horizontal="center"/>
      <protection/>
    </xf>
    <xf numFmtId="0" fontId="75" fillId="3" borderId="21" xfId="64" applyFont="1" applyFill="1" applyBorder="1" applyAlignment="1">
      <alignment wrapText="1"/>
      <protection/>
    </xf>
    <xf numFmtId="3" fontId="15" fillId="0" borderId="22" xfId="38" applyNumberFormat="1" applyFont="1" applyFill="1" applyBorder="1" applyAlignment="1">
      <alignment horizontal="right"/>
      <protection/>
    </xf>
    <xf numFmtId="3" fontId="6" fillId="0" borderId="12" xfId="38" applyNumberFormat="1" applyFont="1" applyFill="1" applyBorder="1">
      <alignment/>
      <protection/>
    </xf>
    <xf numFmtId="3" fontId="42" fillId="0" borderId="12" xfId="38" applyNumberFormat="1" applyFont="1" applyFill="1" applyBorder="1" applyAlignment="1">
      <alignment horizontal="left" vertical="center"/>
      <protection/>
    </xf>
    <xf numFmtId="3" fontId="43" fillId="0" borderId="12" xfId="38" applyNumberFormat="1" applyFont="1" applyFill="1" applyBorder="1" applyAlignment="1">
      <alignment horizontal="left"/>
      <protection/>
    </xf>
    <xf numFmtId="3" fontId="44" fillId="34" borderId="14" xfId="38" applyNumberFormat="1" applyFont="1" applyFill="1" applyBorder="1" applyAlignment="1">
      <alignment horizontal="left" vertical="center"/>
      <protection/>
    </xf>
    <xf numFmtId="3" fontId="17" fillId="0" borderId="10" xfId="38" applyNumberFormat="1" applyFont="1" applyFill="1" applyBorder="1" applyAlignment="1">
      <alignment horizontal="left"/>
      <protection/>
    </xf>
    <xf numFmtId="3" fontId="17" fillId="0" borderId="11" xfId="38" applyNumberFormat="1" applyFont="1" applyFill="1" applyBorder="1" applyAlignment="1">
      <alignment horizontal="left"/>
      <protection/>
    </xf>
    <xf numFmtId="3" fontId="77" fillId="3" borderId="11" xfId="38" applyNumberFormat="1" applyFont="1" applyFill="1" applyBorder="1" applyAlignment="1">
      <alignment horizontal="left"/>
      <protection/>
    </xf>
    <xf numFmtId="3" fontId="17" fillId="35" borderId="11" xfId="38" applyNumberFormat="1" applyFont="1" applyFill="1" applyBorder="1" applyAlignment="1">
      <alignment horizontal="left"/>
      <protection/>
    </xf>
    <xf numFmtId="3" fontId="17" fillId="35" borderId="12" xfId="38" applyNumberFormat="1" applyFont="1" applyFill="1" applyBorder="1" applyAlignment="1">
      <alignment horizontal="left"/>
      <protection/>
    </xf>
    <xf numFmtId="3" fontId="17" fillId="34" borderId="15" xfId="38" applyNumberFormat="1" applyFont="1" applyFill="1" applyBorder="1" applyAlignment="1">
      <alignment horizontal="center"/>
      <protection/>
    </xf>
    <xf numFmtId="3" fontId="17" fillId="35" borderId="10" xfId="38" applyNumberFormat="1" applyFont="1" applyFill="1" applyBorder="1" applyAlignment="1">
      <alignment horizontal="left"/>
      <protection/>
    </xf>
    <xf numFmtId="3" fontId="18" fillId="34" borderId="15" xfId="38" applyNumberFormat="1" applyFont="1" applyFill="1" applyBorder="1" applyAlignment="1">
      <alignment/>
      <protection/>
    </xf>
    <xf numFmtId="3" fontId="17" fillId="0" borderId="11" xfId="38" applyNumberFormat="1" applyFont="1" applyBorder="1" applyAlignment="1">
      <alignment horizontal="left"/>
      <protection/>
    </xf>
    <xf numFmtId="3" fontId="78" fillId="3" borderId="11" xfId="38" applyNumberFormat="1" applyFont="1" applyFill="1" applyBorder="1" applyAlignment="1">
      <alignment horizontal="left"/>
      <protection/>
    </xf>
    <xf numFmtId="3" fontId="78" fillId="3" borderId="12" xfId="38" applyNumberFormat="1" applyFont="1" applyFill="1" applyBorder="1" applyAlignment="1">
      <alignment horizontal="left"/>
      <protection/>
    </xf>
    <xf numFmtId="0" fontId="79" fillId="0" borderId="0" xfId="0" applyFont="1" applyAlignment="1">
      <alignment/>
    </xf>
    <xf numFmtId="0" fontId="79" fillId="33" borderId="0" xfId="0" applyFont="1" applyFill="1" applyAlignment="1">
      <alignment/>
    </xf>
    <xf numFmtId="0" fontId="74" fillId="0" borderId="11" xfId="64" applyFont="1" applyFill="1" applyBorder="1" applyAlignment="1">
      <alignment wrapText="1"/>
      <protection/>
    </xf>
    <xf numFmtId="3" fontId="12" fillId="0" borderId="11" xfId="39" applyNumberFormat="1" applyFont="1" applyFill="1" applyBorder="1" applyAlignment="1">
      <alignment horizontal="left"/>
      <protection/>
    </xf>
    <xf numFmtId="0" fontId="75" fillId="0" borderId="11" xfId="64" applyFont="1" applyFill="1" applyBorder="1" applyAlignment="1">
      <alignment wrapText="1"/>
      <protection/>
    </xf>
    <xf numFmtId="3" fontId="80" fillId="0" borderId="11" xfId="39" applyNumberFormat="1" applyFont="1" applyFill="1" applyBorder="1" applyAlignment="1">
      <alignment horizontal="left"/>
      <protection/>
    </xf>
    <xf numFmtId="3" fontId="19" fillId="0" borderId="11" xfId="38" applyNumberFormat="1" applyFont="1" applyFill="1" applyBorder="1" applyAlignment="1">
      <alignment/>
      <protection/>
    </xf>
    <xf numFmtId="164" fontId="81" fillId="0" borderId="10" xfId="64" applyNumberFormat="1" applyFont="1" applyBorder="1">
      <alignment/>
      <protection/>
    </xf>
    <xf numFmtId="165" fontId="14" fillId="0" borderId="11" xfId="38" applyNumberFormat="1" applyFont="1" applyFill="1" applyBorder="1" applyAlignment="1">
      <alignment/>
      <protection/>
    </xf>
    <xf numFmtId="164" fontId="81" fillId="0" borderId="10" xfId="64" applyNumberFormat="1" applyFont="1" applyFill="1" applyBorder="1">
      <alignment/>
      <protection/>
    </xf>
    <xf numFmtId="0" fontId="81" fillId="33" borderId="10" xfId="0" applyFont="1" applyFill="1" applyBorder="1" applyAlignment="1">
      <alignment/>
    </xf>
    <xf numFmtId="0" fontId="82" fillId="33" borderId="11" xfId="0" applyFont="1" applyFill="1" applyBorder="1" applyAlignment="1">
      <alignment horizontal="right"/>
    </xf>
    <xf numFmtId="0" fontId="81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0" fontId="19" fillId="33" borderId="11" xfId="61" applyFont="1" applyFill="1" applyBorder="1">
      <alignment/>
      <protection/>
    </xf>
    <xf numFmtId="0" fontId="81" fillId="0" borderId="10" xfId="0" applyFont="1" applyFill="1" applyBorder="1" applyAlignment="1">
      <alignment/>
    </xf>
    <xf numFmtId="0" fontId="81" fillId="33" borderId="12" xfId="0" applyFont="1" applyFill="1" applyBorder="1" applyAlignment="1">
      <alignment/>
    </xf>
    <xf numFmtId="164" fontId="83" fillId="33" borderId="12" xfId="0" applyNumberFormat="1" applyFont="1" applyFill="1" applyBorder="1" applyAlignment="1">
      <alignment/>
    </xf>
    <xf numFmtId="4" fontId="84" fillId="34" borderId="15" xfId="0" applyNumberFormat="1" applyFont="1" applyFill="1" applyBorder="1" applyAlignment="1">
      <alignment/>
    </xf>
    <xf numFmtId="165" fontId="84" fillId="34" borderId="15" xfId="0" applyNumberFormat="1" applyFont="1" applyFill="1" applyBorder="1" applyAlignment="1">
      <alignment/>
    </xf>
    <xf numFmtId="164" fontId="81" fillId="33" borderId="10" xfId="0" applyNumberFormat="1" applyFont="1" applyFill="1" applyBorder="1" applyAlignment="1">
      <alignment/>
    </xf>
    <xf numFmtId="164" fontId="81" fillId="0" borderId="10" xfId="0" applyNumberFormat="1" applyFont="1" applyFill="1" applyBorder="1" applyAlignment="1">
      <alignment/>
    </xf>
    <xf numFmtId="164" fontId="81" fillId="33" borderId="11" xfId="0" applyNumberFormat="1" applyFont="1" applyFill="1" applyBorder="1" applyAlignment="1">
      <alignment/>
    </xf>
    <xf numFmtId="164" fontId="81" fillId="33" borderId="12" xfId="0" applyNumberFormat="1" applyFont="1" applyFill="1" applyBorder="1" applyAlignment="1">
      <alignment/>
    </xf>
    <xf numFmtId="164" fontId="84" fillId="34" borderId="15" xfId="0" applyNumberFormat="1" applyFont="1" applyFill="1" applyBorder="1" applyAlignment="1">
      <alignment/>
    </xf>
    <xf numFmtId="3" fontId="12" fillId="0" borderId="22" xfId="38" applyNumberFormat="1" applyFont="1" applyFill="1" applyBorder="1" applyAlignment="1">
      <alignment horizontal="center"/>
      <protection/>
    </xf>
    <xf numFmtId="0" fontId="81" fillId="0" borderId="12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81" fillId="33" borderId="22" xfId="0" applyFont="1" applyFill="1" applyBorder="1" applyAlignment="1">
      <alignment/>
    </xf>
    <xf numFmtId="164" fontId="81" fillId="33" borderId="22" xfId="0" applyNumberFormat="1" applyFont="1" applyFill="1" applyBorder="1" applyAlignment="1">
      <alignment/>
    </xf>
    <xf numFmtId="164" fontId="81" fillId="0" borderId="22" xfId="64" applyNumberFormat="1" applyFont="1" applyBorder="1">
      <alignment/>
      <protection/>
    </xf>
    <xf numFmtId="0" fontId="74" fillId="0" borderId="10" xfId="64" applyFont="1" applyFill="1" applyBorder="1" applyAlignment="1">
      <alignment wrapText="1"/>
      <protection/>
    </xf>
    <xf numFmtId="0" fontId="19" fillId="33" borderId="10" xfId="61" applyFont="1" applyFill="1" applyBorder="1">
      <alignment/>
      <protection/>
    </xf>
    <xf numFmtId="0" fontId="84" fillId="34" borderId="15" xfId="0" applyFont="1" applyFill="1" applyBorder="1" applyAlignment="1">
      <alignment/>
    </xf>
    <xf numFmtId="164" fontId="84" fillId="34" borderId="23" xfId="0" applyNumberFormat="1" applyFont="1" applyFill="1" applyBorder="1" applyAlignment="1">
      <alignment/>
    </xf>
    <xf numFmtId="0" fontId="19" fillId="33" borderId="12" xfId="61" applyFont="1" applyFill="1" applyBorder="1">
      <alignment/>
      <protection/>
    </xf>
    <xf numFmtId="3" fontId="19" fillId="0" borderId="10" xfId="38" applyNumberFormat="1" applyFont="1" applyFill="1" applyBorder="1" applyAlignment="1">
      <alignment/>
      <protection/>
    </xf>
    <xf numFmtId="3" fontId="12" fillId="0" borderId="10" xfId="39" applyNumberFormat="1" applyFont="1" applyFill="1" applyBorder="1" applyAlignment="1">
      <alignment horizontal="left"/>
      <protection/>
    </xf>
    <xf numFmtId="165" fontId="14" fillId="0" borderId="10" xfId="38" applyNumberFormat="1" applyFont="1" applyFill="1" applyBorder="1" applyAlignment="1">
      <alignment/>
      <protection/>
    </xf>
    <xf numFmtId="165" fontId="14" fillId="34" borderId="15" xfId="38" applyNumberFormat="1" applyFont="1" applyFill="1" applyBorder="1" applyAlignment="1">
      <alignment/>
      <protection/>
    </xf>
    <xf numFmtId="4" fontId="14" fillId="34" borderId="15" xfId="38" applyNumberFormat="1" applyFont="1" applyFill="1" applyBorder="1" applyAlignment="1">
      <alignment/>
      <protection/>
    </xf>
    <xf numFmtId="164" fontId="14" fillId="34" borderId="15" xfId="38" applyNumberFormat="1" applyFont="1" applyFill="1" applyBorder="1" applyAlignment="1">
      <alignment/>
      <protection/>
    </xf>
    <xf numFmtId="165" fontId="14" fillId="34" borderId="23" xfId="38" applyNumberFormat="1" applyFont="1" applyFill="1" applyBorder="1" applyAlignment="1">
      <alignment/>
      <protection/>
    </xf>
    <xf numFmtId="3" fontId="19" fillId="0" borderId="12" xfId="38" applyNumberFormat="1" applyFont="1" applyFill="1" applyBorder="1" applyAlignment="1">
      <alignment/>
      <protection/>
    </xf>
    <xf numFmtId="0" fontId="75" fillId="0" borderId="12" xfId="64" applyFont="1" applyFill="1" applyBorder="1" applyAlignment="1">
      <alignment wrapText="1"/>
      <protection/>
    </xf>
    <xf numFmtId="3" fontId="80" fillId="0" borderId="12" xfId="39" applyNumberFormat="1" applyFont="1" applyFill="1" applyBorder="1" applyAlignment="1">
      <alignment horizontal="left"/>
      <protection/>
    </xf>
    <xf numFmtId="165" fontId="14" fillId="0" borderId="12" xfId="38" applyNumberFormat="1" applyFont="1" applyFill="1" applyBorder="1" applyAlignment="1">
      <alignment/>
      <protection/>
    </xf>
    <xf numFmtId="0" fontId="81" fillId="0" borderId="22" xfId="0" applyFont="1" applyFill="1" applyBorder="1" applyAlignment="1">
      <alignment/>
    </xf>
    <xf numFmtId="164" fontId="81" fillId="0" borderId="22" xfId="0" applyNumberFormat="1" applyFont="1" applyFill="1" applyBorder="1" applyAlignment="1">
      <alignment/>
    </xf>
    <xf numFmtId="164" fontId="81" fillId="0" borderId="22" xfId="64" applyNumberFormat="1" applyFont="1" applyFill="1" applyBorder="1">
      <alignment/>
      <protection/>
    </xf>
    <xf numFmtId="3" fontId="14" fillId="34" borderId="14" xfId="39" applyNumberFormat="1" applyFont="1" applyFill="1" applyBorder="1" applyAlignment="1">
      <alignment horizontal="center"/>
      <protection/>
    </xf>
    <xf numFmtId="0" fontId="85" fillId="34" borderId="15" xfId="64" applyFont="1" applyFill="1" applyBorder="1" applyAlignment="1">
      <alignment horizontal="center" wrapText="1"/>
      <protection/>
    </xf>
    <xf numFmtId="3" fontId="14" fillId="34" borderId="15" xfId="39" applyNumberFormat="1" applyFont="1" applyFill="1" applyBorder="1" applyAlignment="1">
      <alignment horizontal="left"/>
      <protection/>
    </xf>
    <xf numFmtId="3" fontId="44" fillId="0" borderId="10" xfId="38" applyNumberFormat="1" applyFont="1" applyFill="1" applyBorder="1" applyAlignment="1">
      <alignment horizontal="left"/>
      <protection/>
    </xf>
    <xf numFmtId="165" fontId="14" fillId="0" borderId="10" xfId="38" applyNumberFormat="1" applyFont="1" applyFill="1" applyBorder="1" applyAlignment="1">
      <alignment horizontal="right"/>
      <protection/>
    </xf>
    <xf numFmtId="4" fontId="14" fillId="0" borderId="10" xfId="38" applyNumberFormat="1" applyFont="1" applyFill="1" applyBorder="1" applyAlignment="1">
      <alignment horizontal="right"/>
      <protection/>
    </xf>
    <xf numFmtId="164" fontId="14" fillId="0" borderId="10" xfId="38" applyNumberFormat="1" applyFont="1" applyFill="1" applyBorder="1" applyAlignment="1">
      <alignment horizontal="right"/>
      <protection/>
    </xf>
    <xf numFmtId="3" fontId="43" fillId="34" borderId="15" xfId="38" applyNumberFormat="1" applyFont="1" applyFill="1" applyBorder="1" applyAlignment="1">
      <alignment horizontal="left"/>
      <protection/>
    </xf>
    <xf numFmtId="0" fontId="81" fillId="34" borderId="10" xfId="0" applyFont="1" applyFill="1" applyBorder="1" applyAlignment="1">
      <alignment/>
    </xf>
    <xf numFmtId="0" fontId="81" fillId="34" borderId="22" xfId="0" applyFont="1" applyFill="1" applyBorder="1" applyAlignment="1">
      <alignment/>
    </xf>
    <xf numFmtId="0" fontId="81" fillId="34" borderId="11" xfId="0" applyFont="1" applyFill="1" applyBorder="1" applyAlignment="1">
      <alignment/>
    </xf>
    <xf numFmtId="0" fontId="81" fillId="34" borderId="12" xfId="0" applyFont="1" applyFill="1" applyBorder="1" applyAlignment="1">
      <alignment/>
    </xf>
    <xf numFmtId="4" fontId="14" fillId="34" borderId="10" xfId="38" applyNumberFormat="1" applyFont="1" applyFill="1" applyBorder="1" applyAlignment="1">
      <alignment horizontal="right"/>
      <protection/>
    </xf>
    <xf numFmtId="0" fontId="3" fillId="33" borderId="0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38" applyFont="1" applyFill="1" applyBorder="1" applyAlignment="1">
      <alignment horizontal="center" vertical="center" wrapText="1"/>
      <protection/>
    </xf>
    <xf numFmtId="0" fontId="5" fillId="33" borderId="11" xfId="38" applyFont="1" applyFill="1" applyBorder="1" applyAlignment="1">
      <alignment horizontal="center" vertical="center" wrapText="1"/>
      <protection/>
    </xf>
    <xf numFmtId="0" fontId="5" fillId="33" borderId="27" xfId="38" applyFont="1" applyFill="1" applyBorder="1" applyAlignment="1">
      <alignment horizontal="center" vertical="center" wrapText="1"/>
      <protection/>
    </xf>
    <xf numFmtId="0" fontId="5" fillId="33" borderId="28" xfId="38" applyFont="1" applyFill="1" applyBorder="1" applyAlignment="1">
      <alignment horizontal="center" vertical="center" wrapText="1"/>
      <protection/>
    </xf>
    <xf numFmtId="0" fontId="5" fillId="33" borderId="22" xfId="38" applyFont="1" applyFill="1" applyBorder="1" applyAlignment="1">
      <alignment horizontal="center" vertical="center" wrapText="1"/>
      <protection/>
    </xf>
    <xf numFmtId="0" fontId="5" fillId="33" borderId="29" xfId="38" applyFont="1" applyFill="1" applyBorder="1" applyAlignment="1">
      <alignment horizontal="center" vertical="center" wrapText="1"/>
      <protection/>
    </xf>
    <xf numFmtId="0" fontId="7" fillId="33" borderId="28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16" fillId="34" borderId="15" xfId="40" applyFont="1" applyFill="1" applyBorder="1" applyAlignment="1">
      <alignment horizontal="left" vertical="center" wrapText="1"/>
      <protection/>
    </xf>
    <xf numFmtId="0" fontId="8" fillId="0" borderId="28" xfId="6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29" xfId="61" applyFont="1" applyBorder="1" applyAlignment="1">
      <alignment horizontal="center" vertical="center" wrapText="1"/>
      <protection/>
    </xf>
    <xf numFmtId="2" fontId="86" fillId="0" borderId="28" xfId="61" applyNumberFormat="1" applyFont="1" applyBorder="1" applyAlignment="1">
      <alignment horizontal="center" vertical="center" wrapText="1"/>
      <protection/>
    </xf>
    <xf numFmtId="2" fontId="86" fillId="0" borderId="22" xfId="61" applyNumberFormat="1" applyFont="1" applyBorder="1" applyAlignment="1">
      <alignment horizontal="center" vertical="center" wrapText="1"/>
      <protection/>
    </xf>
    <xf numFmtId="2" fontId="86" fillId="0" borderId="29" xfId="61" applyNumberFormat="1" applyFont="1" applyBorder="1" applyAlignment="1">
      <alignment horizontal="center" vertical="center" wrapText="1"/>
      <protection/>
    </xf>
    <xf numFmtId="0" fontId="87" fillId="0" borderId="28" xfId="61" applyFont="1" applyFill="1" applyBorder="1" applyAlignment="1">
      <alignment horizontal="center" vertical="center" wrapText="1"/>
      <protection/>
    </xf>
    <xf numFmtId="0" fontId="87" fillId="0" borderId="22" xfId="61" applyFont="1" applyFill="1" applyBorder="1" applyAlignment="1">
      <alignment horizontal="center" vertical="center" wrapText="1"/>
      <protection/>
    </xf>
    <xf numFmtId="0" fontId="87" fillId="0" borderId="29" xfId="61" applyFont="1" applyFill="1" applyBorder="1" applyAlignment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2" xfId="33"/>
    <cellStyle name="Normal 2 2 2" xfId="34"/>
    <cellStyle name="Normal 2 3" xfId="35"/>
    <cellStyle name="Normal 2 4" xfId="36"/>
    <cellStyle name="Normal 4" xfId="37"/>
    <cellStyle name="Normal 4 2" xfId="38"/>
    <cellStyle name="Normal 4 2 2" xfId="39"/>
    <cellStyle name="Normal_Sheet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 3 2" xfId="63"/>
    <cellStyle name="Обычный 4" xfId="64"/>
    <cellStyle name="Обычный 5" xfId="65"/>
    <cellStyle name="Обычный 6" xfId="66"/>
    <cellStyle name="Обычный 7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91" zoomScaleNormal="91" zoomScalePageLayoutView="0" workbookViewId="0" topLeftCell="A1">
      <selection activeCell="B1" sqref="B1"/>
    </sheetView>
  </sheetViews>
  <sheetFormatPr defaultColWidth="9.140625" defaultRowHeight="15"/>
  <cols>
    <col min="1" max="1" width="5.28125" style="10" customWidth="1"/>
    <col min="2" max="2" width="26.00390625" style="10" customWidth="1"/>
    <col min="3" max="3" width="12.7109375" style="10" customWidth="1"/>
    <col min="4" max="4" width="7.57421875" style="10" customWidth="1"/>
    <col min="5" max="5" width="11.28125" style="10" customWidth="1"/>
    <col min="6" max="9" width="10.140625" style="10" customWidth="1"/>
    <col min="10" max="10" width="11.7109375" style="10" customWidth="1"/>
    <col min="11" max="11" width="12.8515625" style="10" customWidth="1"/>
    <col min="12" max="12" width="11.00390625" style="10" customWidth="1"/>
    <col min="13" max="13" width="9.7109375" style="10" customWidth="1"/>
    <col min="14" max="14" width="12.8515625" style="10" customWidth="1"/>
    <col min="15" max="15" width="19.8515625" style="10" customWidth="1"/>
    <col min="16" max="16" width="12.140625" style="10" customWidth="1"/>
    <col min="17" max="16384" width="9.140625" style="10" customWidth="1"/>
  </cols>
  <sheetData>
    <row r="1" spans="1:16" s="4" customFormat="1" ht="21" customHeight="1">
      <c r="A1" s="1"/>
      <c r="B1" s="2" t="s">
        <v>102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4" customFormat="1" ht="21" customHeight="1">
      <c r="A2" s="1"/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7.25" customHeight="1" thickBot="1">
      <c r="A3" s="1"/>
      <c r="B3" s="2" t="s">
        <v>101</v>
      </c>
      <c r="C3" s="3"/>
      <c r="D3" s="3"/>
      <c r="E3" s="3"/>
      <c r="F3" s="3"/>
      <c r="G3" s="3"/>
      <c r="J3" s="3"/>
      <c r="K3" s="5">
        <v>2471.3</v>
      </c>
      <c r="L3" s="5" t="s">
        <v>1</v>
      </c>
      <c r="M3" s="3"/>
      <c r="N3" s="3"/>
      <c r="O3" s="3"/>
      <c r="P3" s="3"/>
    </row>
    <row r="4" spans="1:16" s="6" customFormat="1" ht="33.75" customHeight="1">
      <c r="A4" s="110" t="s">
        <v>2</v>
      </c>
      <c r="B4" s="113" t="s">
        <v>3</v>
      </c>
      <c r="C4" s="113" t="s">
        <v>4</v>
      </c>
      <c r="D4" s="116" t="s">
        <v>100</v>
      </c>
      <c r="E4" s="116" t="s">
        <v>99</v>
      </c>
      <c r="F4" s="119" t="s">
        <v>103</v>
      </c>
      <c r="G4" s="122" t="s">
        <v>118</v>
      </c>
      <c r="H4" s="119" t="s">
        <v>5</v>
      </c>
      <c r="I4" s="119" t="s">
        <v>6</v>
      </c>
      <c r="J4" s="129" t="s">
        <v>7</v>
      </c>
      <c r="K4" s="132" t="s">
        <v>114</v>
      </c>
      <c r="L4" s="126" t="s">
        <v>115</v>
      </c>
      <c r="M4" s="126" t="s">
        <v>116</v>
      </c>
      <c r="N4" s="126" t="s">
        <v>117</v>
      </c>
      <c r="O4" s="126" t="s">
        <v>113</v>
      </c>
      <c r="P4" s="113" t="s">
        <v>98</v>
      </c>
    </row>
    <row r="5" spans="1:16" s="6" customFormat="1" ht="7.5" customHeight="1">
      <c r="A5" s="111"/>
      <c r="B5" s="114"/>
      <c r="C5" s="114"/>
      <c r="D5" s="117"/>
      <c r="E5" s="117"/>
      <c r="F5" s="120"/>
      <c r="G5" s="123"/>
      <c r="H5" s="120"/>
      <c r="I5" s="120"/>
      <c r="J5" s="130"/>
      <c r="K5" s="133"/>
      <c r="L5" s="127"/>
      <c r="M5" s="127"/>
      <c r="N5" s="127"/>
      <c r="O5" s="127"/>
      <c r="P5" s="114"/>
    </row>
    <row r="6" spans="1:16" s="7" customFormat="1" ht="130.5" customHeight="1" thickBot="1">
      <c r="A6" s="112"/>
      <c r="B6" s="115"/>
      <c r="C6" s="115"/>
      <c r="D6" s="118"/>
      <c r="E6" s="118"/>
      <c r="F6" s="121"/>
      <c r="G6" s="124"/>
      <c r="H6" s="121"/>
      <c r="I6" s="121"/>
      <c r="J6" s="131"/>
      <c r="K6" s="134"/>
      <c r="L6" s="128"/>
      <c r="M6" s="128"/>
      <c r="N6" s="128"/>
      <c r="O6" s="128"/>
      <c r="P6" s="115"/>
    </row>
    <row r="7" spans="1:16" ht="15.75">
      <c r="A7" s="8">
        <v>1</v>
      </c>
      <c r="B7" s="9" t="s">
        <v>8</v>
      </c>
      <c r="C7" s="34" t="s">
        <v>9</v>
      </c>
      <c r="D7" s="55">
        <v>1</v>
      </c>
      <c r="E7" s="56">
        <v>1</v>
      </c>
      <c r="F7" s="55">
        <v>2680</v>
      </c>
      <c r="G7" s="104">
        <v>10</v>
      </c>
      <c r="H7" s="55">
        <f>F7*G7/100</f>
        <v>268</v>
      </c>
      <c r="I7" s="55">
        <v>400</v>
      </c>
      <c r="J7" s="55">
        <f>(F7+H7+I7)*E7</f>
        <v>3348</v>
      </c>
      <c r="K7" s="55">
        <f>J7*13+F7</f>
        <v>46204</v>
      </c>
      <c r="L7" s="66">
        <f>(K7-J7)*0.23</f>
        <v>9856.880000000001</v>
      </c>
      <c r="M7" s="66">
        <f>(K7-J7)*0.045</f>
        <v>1928.52</v>
      </c>
      <c r="N7" s="66">
        <f>K7+L7+M7</f>
        <v>57989.4</v>
      </c>
      <c r="O7" s="55">
        <f>1000*E7</f>
        <v>1000</v>
      </c>
      <c r="P7" s="52">
        <f>(O7+N7)/1000</f>
        <v>58.9894</v>
      </c>
    </row>
    <row r="8" spans="1:16" ht="15.75">
      <c r="A8" s="11">
        <v>2</v>
      </c>
      <c r="B8" s="12" t="s">
        <v>10</v>
      </c>
      <c r="C8" s="35" t="s">
        <v>9</v>
      </c>
      <c r="D8" s="57">
        <v>1</v>
      </c>
      <c r="E8" s="56">
        <v>1</v>
      </c>
      <c r="F8" s="55">
        <v>2680</v>
      </c>
      <c r="G8" s="104">
        <v>10</v>
      </c>
      <c r="H8" s="55">
        <f aca="true" t="shared" si="0" ref="H8:H53">F8*G8/100</f>
        <v>268</v>
      </c>
      <c r="I8" s="55">
        <v>400</v>
      </c>
      <c r="J8" s="55">
        <f>(F8+H8+I8)*E8</f>
        <v>3348</v>
      </c>
      <c r="K8" s="55">
        <f>J8*13+F8</f>
        <v>46204</v>
      </c>
      <c r="L8" s="66">
        <f aca="true" t="shared" si="1" ref="L8:L45">(K8-J8)*0.23</f>
        <v>9856.880000000001</v>
      </c>
      <c r="M8" s="66">
        <f aca="true" t="shared" si="2" ref="M8:M45">(K8-J8)*0.045</f>
        <v>1928.52</v>
      </c>
      <c r="N8" s="66">
        <f aca="true" t="shared" si="3" ref="N8:N45">K8+L8+M8</f>
        <v>57989.4</v>
      </c>
      <c r="O8" s="55">
        <f aca="true" t="shared" si="4" ref="O8:O55">1000*E8</f>
        <v>1000</v>
      </c>
      <c r="P8" s="52">
        <f aca="true" t="shared" si="5" ref="P8:P13">(O8+N8)/1000</f>
        <v>58.9894</v>
      </c>
    </row>
    <row r="9" spans="1:16" ht="15.75">
      <c r="A9" s="8">
        <v>3</v>
      </c>
      <c r="B9" s="13" t="s">
        <v>11</v>
      </c>
      <c r="C9" s="36" t="s">
        <v>9</v>
      </c>
      <c r="D9" s="57"/>
      <c r="E9" s="56"/>
      <c r="F9" s="55"/>
      <c r="G9" s="104"/>
      <c r="H9" s="55"/>
      <c r="I9" s="55"/>
      <c r="J9" s="55"/>
      <c r="K9" s="55"/>
      <c r="L9" s="66"/>
      <c r="M9" s="66"/>
      <c r="N9" s="66"/>
      <c r="O9" s="55">
        <f t="shared" si="4"/>
        <v>0</v>
      </c>
      <c r="P9" s="52">
        <f t="shared" si="5"/>
        <v>0</v>
      </c>
    </row>
    <row r="10" spans="1:16" ht="15.75">
      <c r="A10" s="11">
        <v>4</v>
      </c>
      <c r="B10" s="12" t="s">
        <v>13</v>
      </c>
      <c r="C10" s="37" t="s">
        <v>14</v>
      </c>
      <c r="D10" s="57">
        <v>1</v>
      </c>
      <c r="E10" s="58">
        <v>2</v>
      </c>
      <c r="F10" s="55">
        <v>2680</v>
      </c>
      <c r="G10" s="104">
        <v>10</v>
      </c>
      <c r="H10" s="55">
        <f t="shared" si="0"/>
        <v>268</v>
      </c>
      <c r="I10" s="55">
        <v>400</v>
      </c>
      <c r="J10" s="55">
        <f>(F10+H10+I10)*E10</f>
        <v>6696</v>
      </c>
      <c r="K10" s="55">
        <f>J10*13+F10</f>
        <v>89728</v>
      </c>
      <c r="L10" s="66">
        <f t="shared" si="1"/>
        <v>19097.36</v>
      </c>
      <c r="M10" s="66">
        <f t="shared" si="2"/>
        <v>3736.44</v>
      </c>
      <c r="N10" s="66">
        <f t="shared" si="3"/>
        <v>112561.8</v>
      </c>
      <c r="O10" s="55">
        <f t="shared" si="4"/>
        <v>2000</v>
      </c>
      <c r="P10" s="52">
        <f t="shared" si="5"/>
        <v>114.5618</v>
      </c>
    </row>
    <row r="11" spans="1:16" ht="30" customHeight="1">
      <c r="A11" s="8">
        <v>5</v>
      </c>
      <c r="B11" s="12" t="s">
        <v>16</v>
      </c>
      <c r="C11" s="37" t="s">
        <v>17</v>
      </c>
      <c r="D11" s="57">
        <v>1</v>
      </c>
      <c r="E11" s="58">
        <v>2</v>
      </c>
      <c r="F11" s="55">
        <v>2680</v>
      </c>
      <c r="G11" s="104">
        <v>10</v>
      </c>
      <c r="H11" s="55">
        <f t="shared" si="0"/>
        <v>268</v>
      </c>
      <c r="I11" s="55">
        <v>400</v>
      </c>
      <c r="J11" s="55">
        <f>(F11+H11+I11)*E11</f>
        <v>6696</v>
      </c>
      <c r="K11" s="55">
        <f>J11*13+F11</f>
        <v>89728</v>
      </c>
      <c r="L11" s="66">
        <f t="shared" si="1"/>
        <v>19097.36</v>
      </c>
      <c r="M11" s="66">
        <f t="shared" si="2"/>
        <v>3736.44</v>
      </c>
      <c r="N11" s="66">
        <f t="shared" si="3"/>
        <v>112561.8</v>
      </c>
      <c r="O11" s="55">
        <f t="shared" si="4"/>
        <v>2000</v>
      </c>
      <c r="P11" s="52">
        <f t="shared" si="5"/>
        <v>114.5618</v>
      </c>
    </row>
    <row r="12" spans="1:16" ht="20.25" customHeight="1">
      <c r="A12" s="11">
        <v>6</v>
      </c>
      <c r="B12" s="12" t="s">
        <v>18</v>
      </c>
      <c r="C12" s="37" t="s">
        <v>19</v>
      </c>
      <c r="D12" s="59">
        <v>1</v>
      </c>
      <c r="E12" s="58">
        <v>1.5</v>
      </c>
      <c r="F12" s="55">
        <v>2680</v>
      </c>
      <c r="G12" s="104">
        <v>10</v>
      </c>
      <c r="H12" s="55">
        <f t="shared" si="0"/>
        <v>268</v>
      </c>
      <c r="I12" s="55">
        <v>400</v>
      </c>
      <c r="J12" s="55">
        <f>(F12+H12+I12)*E12</f>
        <v>5022</v>
      </c>
      <c r="K12" s="55">
        <f>J12*13+F12</f>
        <v>67966</v>
      </c>
      <c r="L12" s="66">
        <f t="shared" si="1"/>
        <v>14477.12</v>
      </c>
      <c r="M12" s="66">
        <f t="shared" si="2"/>
        <v>2832.48</v>
      </c>
      <c r="N12" s="66">
        <f t="shared" si="3"/>
        <v>85275.59999999999</v>
      </c>
      <c r="O12" s="55">
        <f t="shared" si="4"/>
        <v>1500</v>
      </c>
      <c r="P12" s="52">
        <f t="shared" si="5"/>
        <v>86.7756</v>
      </c>
    </row>
    <row r="13" spans="1:16" ht="16.5" thickBot="1">
      <c r="A13" s="71">
        <v>7</v>
      </c>
      <c r="B13" s="15" t="s">
        <v>21</v>
      </c>
      <c r="C13" s="38" t="s">
        <v>22</v>
      </c>
      <c r="D13" s="72">
        <v>1</v>
      </c>
      <c r="E13" s="73">
        <v>2</v>
      </c>
      <c r="F13" s="74">
        <v>2680</v>
      </c>
      <c r="G13" s="105">
        <v>10</v>
      </c>
      <c r="H13" s="74">
        <f t="shared" si="0"/>
        <v>268</v>
      </c>
      <c r="I13" s="74">
        <v>400</v>
      </c>
      <c r="J13" s="74">
        <f>(F13+H13+I13)*E13</f>
        <v>6696</v>
      </c>
      <c r="K13" s="74">
        <f>J13*13+F13</f>
        <v>89728</v>
      </c>
      <c r="L13" s="75">
        <f t="shared" si="1"/>
        <v>19097.36</v>
      </c>
      <c r="M13" s="75">
        <f t="shared" si="2"/>
        <v>3736.44</v>
      </c>
      <c r="N13" s="75">
        <f t="shared" si="3"/>
        <v>112561.8</v>
      </c>
      <c r="O13" s="55">
        <f t="shared" si="4"/>
        <v>2000</v>
      </c>
      <c r="P13" s="76">
        <f t="shared" si="5"/>
        <v>114.5618</v>
      </c>
    </row>
    <row r="14" spans="1:16" ht="16.5" thickBot="1">
      <c r="A14" s="16">
        <v>7</v>
      </c>
      <c r="B14" s="17" t="s">
        <v>23</v>
      </c>
      <c r="C14" s="39"/>
      <c r="D14" s="79">
        <f aca="true" t="shared" si="6" ref="D14:P14">SUM(D7:D13)</f>
        <v>6</v>
      </c>
      <c r="E14" s="79">
        <f t="shared" si="6"/>
        <v>9.5</v>
      </c>
      <c r="F14" s="79">
        <f t="shared" si="6"/>
        <v>16080</v>
      </c>
      <c r="G14" s="79">
        <f t="shared" si="6"/>
        <v>60</v>
      </c>
      <c r="H14" s="79">
        <f t="shared" si="6"/>
        <v>1608</v>
      </c>
      <c r="I14" s="79">
        <f t="shared" si="6"/>
        <v>2400</v>
      </c>
      <c r="J14" s="79">
        <f t="shared" si="6"/>
        <v>31806</v>
      </c>
      <c r="K14" s="79">
        <f t="shared" si="6"/>
        <v>429558</v>
      </c>
      <c r="L14" s="70">
        <f t="shared" si="6"/>
        <v>91482.96</v>
      </c>
      <c r="M14" s="70">
        <f t="shared" si="6"/>
        <v>17898.84</v>
      </c>
      <c r="N14" s="70">
        <f t="shared" si="6"/>
        <v>538939.8</v>
      </c>
      <c r="O14" s="70">
        <f t="shared" si="6"/>
        <v>9500</v>
      </c>
      <c r="P14" s="80">
        <f t="shared" si="6"/>
        <v>548.4398</v>
      </c>
    </row>
    <row r="15" spans="1:16" ht="15.75">
      <c r="A15" s="8">
        <v>1</v>
      </c>
      <c r="B15" s="77" t="s">
        <v>104</v>
      </c>
      <c r="C15" s="40" t="s">
        <v>12</v>
      </c>
      <c r="D15" s="55">
        <v>1</v>
      </c>
      <c r="E15" s="78">
        <v>0.5</v>
      </c>
      <c r="F15" s="55">
        <v>2680</v>
      </c>
      <c r="G15" s="104">
        <v>10</v>
      </c>
      <c r="H15" s="55">
        <f>F15*G15/100</f>
        <v>268</v>
      </c>
      <c r="I15" s="55">
        <v>400</v>
      </c>
      <c r="J15" s="55">
        <f>(F15+H15+I15)*E15</f>
        <v>1674</v>
      </c>
      <c r="K15" s="55">
        <f>J15*13+F15</f>
        <v>24442</v>
      </c>
      <c r="L15" s="66">
        <f>(K15-J15)*0.23</f>
        <v>5236.64</v>
      </c>
      <c r="M15" s="66">
        <f>(K15-J15)*0.045</f>
        <v>1024.56</v>
      </c>
      <c r="N15" s="66">
        <f>K15+L15+M15</f>
        <v>30703.2</v>
      </c>
      <c r="O15" s="55">
        <f t="shared" si="4"/>
        <v>500</v>
      </c>
      <c r="P15" s="52">
        <f>(O15+N15)/1000</f>
        <v>31.203200000000002</v>
      </c>
    </row>
    <row r="16" spans="1:16" ht="15.75">
      <c r="A16" s="11">
        <v>2</v>
      </c>
      <c r="B16" s="47" t="s">
        <v>105</v>
      </c>
      <c r="C16" s="37" t="s">
        <v>15</v>
      </c>
      <c r="D16" s="57">
        <v>1</v>
      </c>
      <c r="E16" s="60">
        <v>2</v>
      </c>
      <c r="F16" s="55">
        <v>2680</v>
      </c>
      <c r="G16" s="104">
        <v>10</v>
      </c>
      <c r="H16" s="55">
        <f>F16*G16/100</f>
        <v>268</v>
      </c>
      <c r="I16" s="55">
        <v>400</v>
      </c>
      <c r="J16" s="55">
        <f>(F16+H16+I16)*E16</f>
        <v>6696</v>
      </c>
      <c r="K16" s="55">
        <f>J16*13+F16</f>
        <v>89728</v>
      </c>
      <c r="L16" s="66">
        <f>(K16-J16)*0.23</f>
        <v>19097.36</v>
      </c>
      <c r="M16" s="66">
        <f>(K16-J16)*0.045</f>
        <v>3736.44</v>
      </c>
      <c r="N16" s="66">
        <f>K16+L16+M16</f>
        <v>112561.8</v>
      </c>
      <c r="O16" s="55">
        <f t="shared" si="4"/>
        <v>2000</v>
      </c>
      <c r="P16" s="52">
        <f>(O16+N16)/1000</f>
        <v>114.5618</v>
      </c>
    </row>
    <row r="17" spans="1:16" ht="15.75">
      <c r="A17" s="11">
        <v>3</v>
      </c>
      <c r="B17" s="47" t="s">
        <v>106</v>
      </c>
      <c r="C17" s="37" t="s">
        <v>20</v>
      </c>
      <c r="D17" s="59">
        <v>1</v>
      </c>
      <c r="E17" s="60">
        <v>1.5</v>
      </c>
      <c r="F17" s="55">
        <v>2680</v>
      </c>
      <c r="G17" s="104">
        <v>10</v>
      </c>
      <c r="H17" s="55">
        <f>F17*G17/100</f>
        <v>268</v>
      </c>
      <c r="I17" s="55">
        <v>400</v>
      </c>
      <c r="J17" s="55">
        <f>(F17+H17+I17)*E17</f>
        <v>5022</v>
      </c>
      <c r="K17" s="55">
        <f>J17*13+F17</f>
        <v>67966</v>
      </c>
      <c r="L17" s="66">
        <f>(K17-J17)*0.23</f>
        <v>14477.12</v>
      </c>
      <c r="M17" s="66">
        <f>(K17-J17)*0.045</f>
        <v>2832.48</v>
      </c>
      <c r="N17" s="66">
        <f>K17+L17+M17</f>
        <v>85275.59999999999</v>
      </c>
      <c r="O17" s="55">
        <f t="shared" si="4"/>
        <v>1500</v>
      </c>
      <c r="P17" s="52">
        <f>(O17+N17)/1000</f>
        <v>86.7756</v>
      </c>
    </row>
    <row r="18" spans="1:16" ht="15.75">
      <c r="A18" s="11">
        <v>4</v>
      </c>
      <c r="B18" s="9" t="s">
        <v>24</v>
      </c>
      <c r="C18" s="40" t="s">
        <v>25</v>
      </c>
      <c r="D18" s="59"/>
      <c r="E18" s="60"/>
      <c r="F18" s="55"/>
      <c r="G18" s="104"/>
      <c r="H18" s="55"/>
      <c r="I18" s="55"/>
      <c r="J18" s="55"/>
      <c r="K18" s="55"/>
      <c r="L18" s="66"/>
      <c r="M18" s="66"/>
      <c r="N18" s="66"/>
      <c r="O18" s="55">
        <f t="shared" si="4"/>
        <v>0</v>
      </c>
      <c r="P18" s="52"/>
    </row>
    <row r="19" spans="1:16" ht="15.75">
      <c r="A19" s="11">
        <v>5</v>
      </c>
      <c r="B19" s="9" t="s">
        <v>26</v>
      </c>
      <c r="C19" s="40" t="s">
        <v>27</v>
      </c>
      <c r="D19" s="59">
        <v>1</v>
      </c>
      <c r="E19" s="60">
        <v>2</v>
      </c>
      <c r="F19" s="55">
        <v>2680</v>
      </c>
      <c r="G19" s="104">
        <v>10</v>
      </c>
      <c r="H19" s="55">
        <f t="shared" si="0"/>
        <v>268</v>
      </c>
      <c r="I19" s="55">
        <v>400</v>
      </c>
      <c r="J19" s="55">
        <f aca="true" t="shared" si="7" ref="J19:J26">(F19+H19+I19)*E19</f>
        <v>6696</v>
      </c>
      <c r="K19" s="55">
        <f aca="true" t="shared" si="8" ref="K19:K26">J19*13+F19</f>
        <v>89728</v>
      </c>
      <c r="L19" s="66">
        <f>(K19-J19)*0.23</f>
        <v>19097.36</v>
      </c>
      <c r="M19" s="66">
        <f>(K19-J19)*0.045</f>
        <v>3736.44</v>
      </c>
      <c r="N19" s="66">
        <f>K19+L19+M19</f>
        <v>112561.8</v>
      </c>
      <c r="O19" s="55">
        <f t="shared" si="4"/>
        <v>2000</v>
      </c>
      <c r="P19" s="52">
        <f>(O19+N19)/1000</f>
        <v>114.5618</v>
      </c>
    </row>
    <row r="20" spans="1:16" ht="15.75">
      <c r="A20" s="11">
        <v>6</v>
      </c>
      <c r="B20" s="12" t="s">
        <v>28</v>
      </c>
      <c r="C20" s="37" t="s">
        <v>29</v>
      </c>
      <c r="D20" s="59">
        <v>1</v>
      </c>
      <c r="E20" s="60">
        <v>1.5</v>
      </c>
      <c r="F20" s="55">
        <v>2680</v>
      </c>
      <c r="G20" s="104">
        <v>10</v>
      </c>
      <c r="H20" s="55">
        <f t="shared" si="0"/>
        <v>268</v>
      </c>
      <c r="I20" s="55">
        <v>400</v>
      </c>
      <c r="J20" s="55">
        <f t="shared" si="7"/>
        <v>5022</v>
      </c>
      <c r="K20" s="55">
        <f t="shared" si="8"/>
        <v>67966</v>
      </c>
      <c r="L20" s="66">
        <f t="shared" si="1"/>
        <v>14477.12</v>
      </c>
      <c r="M20" s="66">
        <f t="shared" si="2"/>
        <v>2832.48</v>
      </c>
      <c r="N20" s="66">
        <f t="shared" si="3"/>
        <v>85275.59999999999</v>
      </c>
      <c r="O20" s="55">
        <f t="shared" si="4"/>
        <v>1500</v>
      </c>
      <c r="P20" s="52">
        <f aca="true" t="shared" si="9" ref="P20:P45">(O20+N20)/1000</f>
        <v>86.7756</v>
      </c>
    </row>
    <row r="21" spans="1:16" ht="15.75">
      <c r="A21" s="11">
        <v>7</v>
      </c>
      <c r="B21" s="12" t="s">
        <v>30</v>
      </c>
      <c r="C21" s="37" t="s">
        <v>31</v>
      </c>
      <c r="D21" s="59">
        <v>1</v>
      </c>
      <c r="E21" s="60">
        <v>0.5</v>
      </c>
      <c r="F21" s="55">
        <v>2680</v>
      </c>
      <c r="G21" s="104">
        <v>10</v>
      </c>
      <c r="H21" s="55">
        <f t="shared" si="0"/>
        <v>268</v>
      </c>
      <c r="I21" s="55">
        <v>400</v>
      </c>
      <c r="J21" s="55">
        <f t="shared" si="7"/>
        <v>1674</v>
      </c>
      <c r="K21" s="55">
        <f t="shared" si="8"/>
        <v>24442</v>
      </c>
      <c r="L21" s="66">
        <f t="shared" si="1"/>
        <v>5236.64</v>
      </c>
      <c r="M21" s="66">
        <f t="shared" si="2"/>
        <v>1024.56</v>
      </c>
      <c r="N21" s="66">
        <f t="shared" si="3"/>
        <v>30703.2</v>
      </c>
      <c r="O21" s="55">
        <f t="shared" si="4"/>
        <v>500</v>
      </c>
      <c r="P21" s="52">
        <f t="shared" si="9"/>
        <v>31.203200000000002</v>
      </c>
    </row>
    <row r="22" spans="1:16" ht="15.75">
      <c r="A22" s="11">
        <v>8</v>
      </c>
      <c r="B22" s="12" t="s">
        <v>32</v>
      </c>
      <c r="C22" s="37" t="s">
        <v>33</v>
      </c>
      <c r="D22" s="59">
        <v>1</v>
      </c>
      <c r="E22" s="60">
        <v>1</v>
      </c>
      <c r="F22" s="55">
        <v>2680</v>
      </c>
      <c r="G22" s="104">
        <v>10</v>
      </c>
      <c r="H22" s="55">
        <f t="shared" si="0"/>
        <v>268</v>
      </c>
      <c r="I22" s="55">
        <v>400</v>
      </c>
      <c r="J22" s="55">
        <f t="shared" si="7"/>
        <v>3348</v>
      </c>
      <c r="K22" s="55">
        <f t="shared" si="8"/>
        <v>46204</v>
      </c>
      <c r="L22" s="66">
        <f t="shared" si="1"/>
        <v>9856.880000000001</v>
      </c>
      <c r="M22" s="66">
        <f t="shared" si="2"/>
        <v>1928.52</v>
      </c>
      <c r="N22" s="66">
        <f t="shared" si="3"/>
        <v>57989.4</v>
      </c>
      <c r="O22" s="55">
        <f t="shared" si="4"/>
        <v>1000</v>
      </c>
      <c r="P22" s="52">
        <f t="shared" si="9"/>
        <v>58.9894</v>
      </c>
    </row>
    <row r="23" spans="1:16" ht="15.75">
      <c r="A23" s="11">
        <v>9</v>
      </c>
      <c r="B23" s="12" t="s">
        <v>34</v>
      </c>
      <c r="C23" s="37" t="s">
        <v>35</v>
      </c>
      <c r="D23" s="59">
        <v>1</v>
      </c>
      <c r="E23" s="60">
        <v>0.5</v>
      </c>
      <c r="F23" s="55">
        <v>2680</v>
      </c>
      <c r="G23" s="104">
        <v>10</v>
      </c>
      <c r="H23" s="55">
        <f t="shared" si="0"/>
        <v>268</v>
      </c>
      <c r="I23" s="55">
        <v>400</v>
      </c>
      <c r="J23" s="55">
        <f t="shared" si="7"/>
        <v>1674</v>
      </c>
      <c r="K23" s="55">
        <f t="shared" si="8"/>
        <v>24442</v>
      </c>
      <c r="L23" s="66">
        <f t="shared" si="1"/>
        <v>5236.64</v>
      </c>
      <c r="M23" s="66">
        <f t="shared" si="2"/>
        <v>1024.56</v>
      </c>
      <c r="N23" s="66">
        <f t="shared" si="3"/>
        <v>30703.2</v>
      </c>
      <c r="O23" s="55">
        <f t="shared" si="4"/>
        <v>500</v>
      </c>
      <c r="P23" s="52">
        <f t="shared" si="9"/>
        <v>31.203200000000002</v>
      </c>
    </row>
    <row r="24" spans="1:16" ht="15.75">
      <c r="A24" s="11">
        <v>10</v>
      </c>
      <c r="B24" s="12" t="s">
        <v>36</v>
      </c>
      <c r="C24" s="37" t="s">
        <v>37</v>
      </c>
      <c r="D24" s="59"/>
      <c r="E24" s="60">
        <v>0.5</v>
      </c>
      <c r="F24" s="55">
        <v>2680</v>
      </c>
      <c r="G24" s="104">
        <v>10</v>
      </c>
      <c r="H24" s="55">
        <f t="shared" si="0"/>
        <v>268</v>
      </c>
      <c r="I24" s="55">
        <v>400</v>
      </c>
      <c r="J24" s="55">
        <f t="shared" si="7"/>
        <v>1674</v>
      </c>
      <c r="K24" s="55">
        <f t="shared" si="8"/>
        <v>24442</v>
      </c>
      <c r="L24" s="66">
        <f t="shared" si="1"/>
        <v>5236.64</v>
      </c>
      <c r="M24" s="66">
        <f t="shared" si="2"/>
        <v>1024.56</v>
      </c>
      <c r="N24" s="66">
        <f t="shared" si="3"/>
        <v>30703.2</v>
      </c>
      <c r="O24" s="55">
        <f t="shared" si="4"/>
        <v>500</v>
      </c>
      <c r="P24" s="52">
        <f t="shared" si="9"/>
        <v>31.203200000000002</v>
      </c>
    </row>
    <row r="25" spans="1:16" ht="15.75">
      <c r="A25" s="11">
        <v>11</v>
      </c>
      <c r="B25" s="12" t="s">
        <v>38</v>
      </c>
      <c r="C25" s="37" t="s">
        <v>39</v>
      </c>
      <c r="D25" s="59">
        <v>1</v>
      </c>
      <c r="E25" s="60">
        <v>1</v>
      </c>
      <c r="F25" s="55">
        <v>2680</v>
      </c>
      <c r="G25" s="104">
        <v>10</v>
      </c>
      <c r="H25" s="55">
        <f t="shared" si="0"/>
        <v>268</v>
      </c>
      <c r="I25" s="55">
        <v>400</v>
      </c>
      <c r="J25" s="55">
        <f t="shared" si="7"/>
        <v>3348</v>
      </c>
      <c r="K25" s="55">
        <f t="shared" si="8"/>
        <v>46204</v>
      </c>
      <c r="L25" s="66">
        <f t="shared" si="1"/>
        <v>9856.880000000001</v>
      </c>
      <c r="M25" s="66">
        <f t="shared" si="2"/>
        <v>1928.52</v>
      </c>
      <c r="N25" s="66">
        <f t="shared" si="3"/>
        <v>57989.4</v>
      </c>
      <c r="O25" s="55">
        <f t="shared" si="4"/>
        <v>1000</v>
      </c>
      <c r="P25" s="52">
        <f t="shared" si="9"/>
        <v>58.9894</v>
      </c>
    </row>
    <row r="26" spans="1:16" ht="15.75">
      <c r="A26" s="11">
        <v>12</v>
      </c>
      <c r="B26" s="12" t="s">
        <v>40</v>
      </c>
      <c r="C26" s="37" t="s">
        <v>41</v>
      </c>
      <c r="D26" s="59">
        <v>1</v>
      </c>
      <c r="E26" s="60">
        <v>1</v>
      </c>
      <c r="F26" s="55">
        <v>2680</v>
      </c>
      <c r="G26" s="104">
        <v>10</v>
      </c>
      <c r="H26" s="55">
        <f t="shared" si="0"/>
        <v>268</v>
      </c>
      <c r="I26" s="55">
        <v>400</v>
      </c>
      <c r="J26" s="55">
        <f t="shared" si="7"/>
        <v>3348</v>
      </c>
      <c r="K26" s="55">
        <f t="shared" si="8"/>
        <v>46204</v>
      </c>
      <c r="L26" s="66">
        <f t="shared" si="1"/>
        <v>9856.880000000001</v>
      </c>
      <c r="M26" s="66">
        <f t="shared" si="2"/>
        <v>1928.52</v>
      </c>
      <c r="N26" s="66">
        <f t="shared" si="3"/>
        <v>57989.4</v>
      </c>
      <c r="O26" s="55">
        <f t="shared" si="4"/>
        <v>1000</v>
      </c>
      <c r="P26" s="52">
        <f t="shared" si="9"/>
        <v>58.9894</v>
      </c>
    </row>
    <row r="27" spans="1:16" ht="15.75">
      <c r="A27" s="11">
        <v>13</v>
      </c>
      <c r="B27" s="12" t="s">
        <v>42</v>
      </c>
      <c r="C27" s="37" t="s">
        <v>14</v>
      </c>
      <c r="D27" s="59"/>
      <c r="E27" s="60"/>
      <c r="F27" s="55"/>
      <c r="G27" s="104"/>
      <c r="H27" s="55"/>
      <c r="I27" s="55"/>
      <c r="J27" s="55"/>
      <c r="K27" s="55"/>
      <c r="L27" s="66"/>
      <c r="M27" s="66"/>
      <c r="N27" s="66"/>
      <c r="O27" s="55">
        <f t="shared" si="4"/>
        <v>0</v>
      </c>
      <c r="P27" s="52"/>
    </row>
    <row r="28" spans="1:16" ht="15.75">
      <c r="A28" s="11">
        <v>14</v>
      </c>
      <c r="B28" s="12" t="s">
        <v>45</v>
      </c>
      <c r="C28" s="37" t="s">
        <v>46</v>
      </c>
      <c r="D28" s="59">
        <v>1</v>
      </c>
      <c r="E28" s="60">
        <v>1.5</v>
      </c>
      <c r="F28" s="55">
        <v>2680</v>
      </c>
      <c r="G28" s="104">
        <v>10</v>
      </c>
      <c r="H28" s="55">
        <f t="shared" si="0"/>
        <v>268</v>
      </c>
      <c r="I28" s="55">
        <v>400</v>
      </c>
      <c r="J28" s="55">
        <f aca="true" t="shared" si="10" ref="J28:J43">(F28+H28+I28)*E28</f>
        <v>5022</v>
      </c>
      <c r="K28" s="55">
        <f aca="true" t="shared" si="11" ref="K28:K41">J28*13+F28</f>
        <v>67966</v>
      </c>
      <c r="L28" s="66">
        <f t="shared" si="1"/>
        <v>14477.12</v>
      </c>
      <c r="M28" s="66">
        <f t="shared" si="2"/>
        <v>2832.48</v>
      </c>
      <c r="N28" s="66">
        <f t="shared" si="3"/>
        <v>85275.59999999999</v>
      </c>
      <c r="O28" s="55">
        <f t="shared" si="4"/>
        <v>1500</v>
      </c>
      <c r="P28" s="52">
        <f t="shared" si="9"/>
        <v>86.7756</v>
      </c>
    </row>
    <row r="29" spans="1:16" ht="15.75">
      <c r="A29" s="11">
        <v>15</v>
      </c>
      <c r="B29" s="12" t="s">
        <v>47</v>
      </c>
      <c r="C29" s="37" t="s">
        <v>48</v>
      </c>
      <c r="D29" s="59">
        <v>1</v>
      </c>
      <c r="E29" s="60">
        <v>1</v>
      </c>
      <c r="F29" s="55">
        <v>2680</v>
      </c>
      <c r="G29" s="104">
        <v>10</v>
      </c>
      <c r="H29" s="55">
        <f t="shared" si="0"/>
        <v>268</v>
      </c>
      <c r="I29" s="55">
        <v>400</v>
      </c>
      <c r="J29" s="55">
        <f t="shared" si="10"/>
        <v>3348</v>
      </c>
      <c r="K29" s="55">
        <f t="shared" si="11"/>
        <v>46204</v>
      </c>
      <c r="L29" s="66">
        <f t="shared" si="1"/>
        <v>9856.880000000001</v>
      </c>
      <c r="M29" s="66">
        <f t="shared" si="2"/>
        <v>1928.52</v>
      </c>
      <c r="N29" s="66">
        <f t="shared" si="3"/>
        <v>57989.4</v>
      </c>
      <c r="O29" s="55">
        <f t="shared" si="4"/>
        <v>1000</v>
      </c>
      <c r="P29" s="52">
        <f t="shared" si="9"/>
        <v>58.9894</v>
      </c>
    </row>
    <row r="30" spans="1:16" ht="15.75">
      <c r="A30" s="11">
        <v>16</v>
      </c>
      <c r="B30" s="12" t="s">
        <v>49</v>
      </c>
      <c r="C30" s="37" t="s">
        <v>50</v>
      </c>
      <c r="D30" s="59">
        <v>1</v>
      </c>
      <c r="E30" s="60">
        <v>1</v>
      </c>
      <c r="F30" s="55">
        <v>2680</v>
      </c>
      <c r="G30" s="104">
        <v>10</v>
      </c>
      <c r="H30" s="55">
        <f t="shared" si="0"/>
        <v>268</v>
      </c>
      <c r="I30" s="55">
        <v>400</v>
      </c>
      <c r="J30" s="55">
        <f t="shared" si="10"/>
        <v>3348</v>
      </c>
      <c r="K30" s="55">
        <f t="shared" si="11"/>
        <v>46204</v>
      </c>
      <c r="L30" s="66">
        <f t="shared" si="1"/>
        <v>9856.880000000001</v>
      </c>
      <c r="M30" s="66">
        <f t="shared" si="2"/>
        <v>1928.52</v>
      </c>
      <c r="N30" s="66">
        <f t="shared" si="3"/>
        <v>57989.4</v>
      </c>
      <c r="O30" s="55">
        <f t="shared" si="4"/>
        <v>1000</v>
      </c>
      <c r="P30" s="52">
        <f t="shared" si="9"/>
        <v>58.9894</v>
      </c>
    </row>
    <row r="31" spans="1:16" ht="15.75">
      <c r="A31" s="11">
        <v>17</v>
      </c>
      <c r="B31" s="12" t="s">
        <v>52</v>
      </c>
      <c r="C31" s="37" t="s">
        <v>53</v>
      </c>
      <c r="D31" s="59">
        <v>1</v>
      </c>
      <c r="E31" s="60">
        <v>1</v>
      </c>
      <c r="F31" s="55">
        <v>2680</v>
      </c>
      <c r="G31" s="104">
        <v>10</v>
      </c>
      <c r="H31" s="55">
        <f t="shared" si="0"/>
        <v>268</v>
      </c>
      <c r="I31" s="55">
        <v>400</v>
      </c>
      <c r="J31" s="55">
        <f t="shared" si="10"/>
        <v>3348</v>
      </c>
      <c r="K31" s="55">
        <f t="shared" si="11"/>
        <v>46204</v>
      </c>
      <c r="L31" s="66">
        <f t="shared" si="1"/>
        <v>9856.880000000001</v>
      </c>
      <c r="M31" s="66">
        <f t="shared" si="2"/>
        <v>1928.52</v>
      </c>
      <c r="N31" s="66">
        <f t="shared" si="3"/>
        <v>57989.4</v>
      </c>
      <c r="O31" s="55">
        <f t="shared" si="4"/>
        <v>1000</v>
      </c>
      <c r="P31" s="52">
        <f t="shared" si="9"/>
        <v>58.9894</v>
      </c>
    </row>
    <row r="32" spans="1:16" ht="15.75">
      <c r="A32" s="11">
        <v>18</v>
      </c>
      <c r="B32" s="12" t="s">
        <v>54</v>
      </c>
      <c r="C32" s="37" t="s">
        <v>55</v>
      </c>
      <c r="D32" s="59">
        <v>1</v>
      </c>
      <c r="E32" s="60">
        <v>1</v>
      </c>
      <c r="F32" s="55">
        <v>2680</v>
      </c>
      <c r="G32" s="104">
        <v>10</v>
      </c>
      <c r="H32" s="55">
        <f t="shared" si="0"/>
        <v>268</v>
      </c>
      <c r="I32" s="55">
        <v>400</v>
      </c>
      <c r="J32" s="55">
        <f t="shared" si="10"/>
        <v>3348</v>
      </c>
      <c r="K32" s="55">
        <f t="shared" si="11"/>
        <v>46204</v>
      </c>
      <c r="L32" s="66">
        <f t="shared" si="1"/>
        <v>9856.880000000001</v>
      </c>
      <c r="M32" s="66">
        <f t="shared" si="2"/>
        <v>1928.52</v>
      </c>
      <c r="N32" s="66">
        <f t="shared" si="3"/>
        <v>57989.4</v>
      </c>
      <c r="O32" s="55">
        <f t="shared" si="4"/>
        <v>1000</v>
      </c>
      <c r="P32" s="52">
        <f t="shared" si="9"/>
        <v>58.9894</v>
      </c>
    </row>
    <row r="33" spans="1:16" ht="15.75">
      <c r="A33" s="11">
        <v>19</v>
      </c>
      <c r="B33" s="18" t="s">
        <v>56</v>
      </c>
      <c r="C33" s="34" t="s">
        <v>9</v>
      </c>
      <c r="D33" s="59">
        <v>1</v>
      </c>
      <c r="E33" s="60">
        <v>1</v>
      </c>
      <c r="F33" s="55">
        <v>2680</v>
      </c>
      <c r="G33" s="104">
        <v>10</v>
      </c>
      <c r="H33" s="55">
        <f t="shared" si="0"/>
        <v>268</v>
      </c>
      <c r="I33" s="55">
        <v>400</v>
      </c>
      <c r="J33" s="55">
        <f t="shared" si="10"/>
        <v>3348</v>
      </c>
      <c r="K33" s="55">
        <f t="shared" si="11"/>
        <v>46204</v>
      </c>
      <c r="L33" s="66">
        <f t="shared" si="1"/>
        <v>9856.880000000001</v>
      </c>
      <c r="M33" s="66">
        <f t="shared" si="2"/>
        <v>1928.52</v>
      </c>
      <c r="N33" s="66">
        <f t="shared" si="3"/>
        <v>57989.4</v>
      </c>
      <c r="O33" s="55">
        <f t="shared" si="4"/>
        <v>1000</v>
      </c>
      <c r="P33" s="52">
        <f t="shared" si="9"/>
        <v>58.9894</v>
      </c>
    </row>
    <row r="34" spans="1:16" ht="15.75">
      <c r="A34" s="11">
        <v>20</v>
      </c>
      <c r="B34" s="12" t="s">
        <v>57</v>
      </c>
      <c r="C34" s="37" t="s">
        <v>58</v>
      </c>
      <c r="D34" s="59">
        <v>1</v>
      </c>
      <c r="E34" s="60">
        <v>0.5</v>
      </c>
      <c r="F34" s="55">
        <v>2680</v>
      </c>
      <c r="G34" s="104">
        <v>10</v>
      </c>
      <c r="H34" s="55">
        <f t="shared" si="0"/>
        <v>268</v>
      </c>
      <c r="I34" s="55">
        <v>400</v>
      </c>
      <c r="J34" s="55">
        <f t="shared" si="10"/>
        <v>1674</v>
      </c>
      <c r="K34" s="55">
        <f t="shared" si="11"/>
        <v>24442</v>
      </c>
      <c r="L34" s="66">
        <f t="shared" si="1"/>
        <v>5236.64</v>
      </c>
      <c r="M34" s="66">
        <f t="shared" si="2"/>
        <v>1024.56</v>
      </c>
      <c r="N34" s="66">
        <f t="shared" si="3"/>
        <v>30703.2</v>
      </c>
      <c r="O34" s="55">
        <f t="shared" si="4"/>
        <v>500</v>
      </c>
      <c r="P34" s="52">
        <f t="shared" si="9"/>
        <v>31.203200000000002</v>
      </c>
    </row>
    <row r="35" spans="1:16" ht="15.75">
      <c r="A35" s="11">
        <v>21</v>
      </c>
      <c r="B35" s="12" t="s">
        <v>59</v>
      </c>
      <c r="C35" s="37" t="s">
        <v>60</v>
      </c>
      <c r="D35" s="59">
        <v>1</v>
      </c>
      <c r="E35" s="60">
        <v>1</v>
      </c>
      <c r="F35" s="55">
        <v>2680</v>
      </c>
      <c r="G35" s="104">
        <v>10</v>
      </c>
      <c r="H35" s="55">
        <f t="shared" si="0"/>
        <v>268</v>
      </c>
      <c r="I35" s="55">
        <v>400</v>
      </c>
      <c r="J35" s="55">
        <f t="shared" si="10"/>
        <v>3348</v>
      </c>
      <c r="K35" s="55">
        <f t="shared" si="11"/>
        <v>46204</v>
      </c>
      <c r="L35" s="66">
        <f t="shared" si="1"/>
        <v>9856.880000000001</v>
      </c>
      <c r="M35" s="66">
        <f t="shared" si="2"/>
        <v>1928.52</v>
      </c>
      <c r="N35" s="66">
        <f t="shared" si="3"/>
        <v>57989.4</v>
      </c>
      <c r="O35" s="55">
        <f t="shared" si="4"/>
        <v>1000</v>
      </c>
      <c r="P35" s="52">
        <f t="shared" si="9"/>
        <v>58.9894</v>
      </c>
    </row>
    <row r="36" spans="1:16" ht="15.75">
      <c r="A36" s="11">
        <v>22</v>
      </c>
      <c r="B36" s="12" t="s">
        <v>61</v>
      </c>
      <c r="C36" s="37" t="s">
        <v>62</v>
      </c>
      <c r="D36" s="59">
        <v>1</v>
      </c>
      <c r="E36" s="60">
        <v>0.5</v>
      </c>
      <c r="F36" s="55">
        <v>2680</v>
      </c>
      <c r="G36" s="104">
        <v>10</v>
      </c>
      <c r="H36" s="55">
        <f t="shared" si="0"/>
        <v>268</v>
      </c>
      <c r="I36" s="55">
        <v>400</v>
      </c>
      <c r="J36" s="55">
        <f t="shared" si="10"/>
        <v>1674</v>
      </c>
      <c r="K36" s="55">
        <f t="shared" si="11"/>
        <v>24442</v>
      </c>
      <c r="L36" s="66">
        <f t="shared" si="1"/>
        <v>5236.64</v>
      </c>
      <c r="M36" s="66">
        <f t="shared" si="2"/>
        <v>1024.56</v>
      </c>
      <c r="N36" s="66">
        <f t="shared" si="3"/>
        <v>30703.2</v>
      </c>
      <c r="O36" s="55">
        <f t="shared" si="4"/>
        <v>500</v>
      </c>
      <c r="P36" s="52">
        <f t="shared" si="9"/>
        <v>31.203200000000002</v>
      </c>
    </row>
    <row r="37" spans="1:16" ht="15.75">
      <c r="A37" s="11">
        <v>23</v>
      </c>
      <c r="B37" s="12" t="s">
        <v>63</v>
      </c>
      <c r="C37" s="37" t="s">
        <v>64</v>
      </c>
      <c r="D37" s="59">
        <v>1</v>
      </c>
      <c r="E37" s="60">
        <v>1</v>
      </c>
      <c r="F37" s="55">
        <v>2680</v>
      </c>
      <c r="G37" s="104">
        <v>10</v>
      </c>
      <c r="H37" s="55">
        <f t="shared" si="0"/>
        <v>268</v>
      </c>
      <c r="I37" s="55">
        <v>400</v>
      </c>
      <c r="J37" s="55">
        <f t="shared" si="10"/>
        <v>3348</v>
      </c>
      <c r="K37" s="55">
        <f t="shared" si="11"/>
        <v>46204</v>
      </c>
      <c r="L37" s="66">
        <f t="shared" si="1"/>
        <v>9856.880000000001</v>
      </c>
      <c r="M37" s="66">
        <f t="shared" si="2"/>
        <v>1928.52</v>
      </c>
      <c r="N37" s="66">
        <f t="shared" si="3"/>
        <v>57989.4</v>
      </c>
      <c r="O37" s="55">
        <f t="shared" si="4"/>
        <v>1000</v>
      </c>
      <c r="P37" s="52">
        <f t="shared" si="9"/>
        <v>58.9894</v>
      </c>
    </row>
    <row r="38" spans="1:16" ht="15.75">
      <c r="A38" s="11">
        <v>24</v>
      </c>
      <c r="B38" s="12" t="s">
        <v>65</v>
      </c>
      <c r="C38" s="37" t="s">
        <v>66</v>
      </c>
      <c r="D38" s="59">
        <v>1</v>
      </c>
      <c r="E38" s="60">
        <v>1</v>
      </c>
      <c r="F38" s="55">
        <v>2680</v>
      </c>
      <c r="G38" s="104">
        <v>10</v>
      </c>
      <c r="H38" s="55">
        <f t="shared" si="0"/>
        <v>268</v>
      </c>
      <c r="I38" s="55">
        <v>400</v>
      </c>
      <c r="J38" s="55">
        <f t="shared" si="10"/>
        <v>3348</v>
      </c>
      <c r="K38" s="55">
        <f t="shared" si="11"/>
        <v>46204</v>
      </c>
      <c r="L38" s="66">
        <f t="shared" si="1"/>
        <v>9856.880000000001</v>
      </c>
      <c r="M38" s="66">
        <f t="shared" si="2"/>
        <v>1928.52</v>
      </c>
      <c r="N38" s="66">
        <f t="shared" si="3"/>
        <v>57989.4</v>
      </c>
      <c r="O38" s="55">
        <f t="shared" si="4"/>
        <v>1000</v>
      </c>
      <c r="P38" s="52">
        <f t="shared" si="9"/>
        <v>58.9894</v>
      </c>
    </row>
    <row r="39" spans="1:16" ht="15" customHeight="1">
      <c r="A39" s="11">
        <v>25</v>
      </c>
      <c r="B39" s="12" t="s">
        <v>67</v>
      </c>
      <c r="C39" s="37" t="s">
        <v>68</v>
      </c>
      <c r="D39" s="59">
        <v>1</v>
      </c>
      <c r="E39" s="60">
        <v>0.75</v>
      </c>
      <c r="F39" s="55">
        <v>2680</v>
      </c>
      <c r="G39" s="104">
        <v>10</v>
      </c>
      <c r="H39" s="55">
        <f t="shared" si="0"/>
        <v>268</v>
      </c>
      <c r="I39" s="55">
        <v>400</v>
      </c>
      <c r="J39" s="55">
        <f t="shared" si="10"/>
        <v>2511</v>
      </c>
      <c r="K39" s="55">
        <f t="shared" si="11"/>
        <v>35323</v>
      </c>
      <c r="L39" s="66">
        <f t="shared" si="1"/>
        <v>7546.76</v>
      </c>
      <c r="M39" s="66">
        <f t="shared" si="2"/>
        <v>1476.54</v>
      </c>
      <c r="N39" s="66">
        <f t="shared" si="3"/>
        <v>44346.3</v>
      </c>
      <c r="O39" s="55">
        <f t="shared" si="4"/>
        <v>750</v>
      </c>
      <c r="P39" s="52">
        <f t="shared" si="9"/>
        <v>45.0963</v>
      </c>
    </row>
    <row r="40" spans="1:16" ht="15" customHeight="1">
      <c r="A40" s="11">
        <v>26</v>
      </c>
      <c r="B40" s="12" t="s">
        <v>69</v>
      </c>
      <c r="C40" s="37" t="s">
        <v>70</v>
      </c>
      <c r="D40" s="59">
        <v>1</v>
      </c>
      <c r="E40" s="60">
        <v>1</v>
      </c>
      <c r="F40" s="55">
        <v>2680</v>
      </c>
      <c r="G40" s="104">
        <v>10</v>
      </c>
      <c r="H40" s="55">
        <f t="shared" si="0"/>
        <v>268</v>
      </c>
      <c r="I40" s="55">
        <v>400</v>
      </c>
      <c r="J40" s="55">
        <f t="shared" si="10"/>
        <v>3348</v>
      </c>
      <c r="K40" s="55">
        <f t="shared" si="11"/>
        <v>46204</v>
      </c>
      <c r="L40" s="66">
        <f t="shared" si="1"/>
        <v>9856.880000000001</v>
      </c>
      <c r="M40" s="66">
        <f t="shared" si="2"/>
        <v>1928.52</v>
      </c>
      <c r="N40" s="66">
        <f t="shared" si="3"/>
        <v>57989.4</v>
      </c>
      <c r="O40" s="55">
        <f t="shared" si="4"/>
        <v>1000</v>
      </c>
      <c r="P40" s="52">
        <f t="shared" si="9"/>
        <v>58.9894</v>
      </c>
    </row>
    <row r="41" spans="1:16" ht="15.75" customHeight="1">
      <c r="A41" s="11">
        <v>27</v>
      </c>
      <c r="B41" s="12" t="s">
        <v>71</v>
      </c>
      <c r="C41" s="37" t="s">
        <v>72</v>
      </c>
      <c r="D41" s="59"/>
      <c r="E41" s="60">
        <v>0.5</v>
      </c>
      <c r="F41" s="55">
        <v>2680</v>
      </c>
      <c r="G41" s="104">
        <v>10</v>
      </c>
      <c r="H41" s="55">
        <f t="shared" si="0"/>
        <v>268</v>
      </c>
      <c r="I41" s="55">
        <v>400</v>
      </c>
      <c r="J41" s="55">
        <f t="shared" si="10"/>
        <v>1674</v>
      </c>
      <c r="K41" s="55">
        <f t="shared" si="11"/>
        <v>24442</v>
      </c>
      <c r="L41" s="66">
        <f t="shared" si="1"/>
        <v>5236.64</v>
      </c>
      <c r="M41" s="66">
        <f t="shared" si="2"/>
        <v>1024.56</v>
      </c>
      <c r="N41" s="66">
        <f t="shared" si="3"/>
        <v>30703.2</v>
      </c>
      <c r="O41" s="55">
        <f t="shared" si="4"/>
        <v>500</v>
      </c>
      <c r="P41" s="52">
        <f t="shared" si="9"/>
        <v>31.203200000000002</v>
      </c>
    </row>
    <row r="42" spans="1:16" ht="15.75">
      <c r="A42" s="11">
        <v>28</v>
      </c>
      <c r="B42" s="12" t="s">
        <v>74</v>
      </c>
      <c r="C42" s="37" t="s">
        <v>75</v>
      </c>
      <c r="D42" s="59">
        <v>1</v>
      </c>
      <c r="E42" s="60">
        <v>1</v>
      </c>
      <c r="F42" s="55">
        <v>2680</v>
      </c>
      <c r="G42" s="104">
        <v>10</v>
      </c>
      <c r="H42" s="55">
        <f t="shared" si="0"/>
        <v>268</v>
      </c>
      <c r="I42" s="55">
        <v>400</v>
      </c>
      <c r="J42" s="55">
        <f t="shared" si="10"/>
        <v>3348</v>
      </c>
      <c r="K42" s="55">
        <f>J42*13+F42</f>
        <v>46204</v>
      </c>
      <c r="L42" s="66">
        <f t="shared" si="1"/>
        <v>9856.880000000001</v>
      </c>
      <c r="M42" s="66">
        <f t="shared" si="2"/>
        <v>1928.52</v>
      </c>
      <c r="N42" s="66">
        <f t="shared" si="3"/>
        <v>57989.4</v>
      </c>
      <c r="O42" s="55">
        <f t="shared" si="4"/>
        <v>1000</v>
      </c>
      <c r="P42" s="52">
        <f t="shared" si="9"/>
        <v>58.9894</v>
      </c>
    </row>
    <row r="43" spans="1:16" ht="27" customHeight="1">
      <c r="A43" s="11">
        <v>29</v>
      </c>
      <c r="B43" s="19" t="s">
        <v>76</v>
      </c>
      <c r="C43" s="37" t="s">
        <v>77</v>
      </c>
      <c r="D43" s="59">
        <v>1</v>
      </c>
      <c r="E43" s="60">
        <v>0.5</v>
      </c>
      <c r="F43" s="55">
        <v>2680</v>
      </c>
      <c r="G43" s="104">
        <v>10</v>
      </c>
      <c r="H43" s="55">
        <f t="shared" si="0"/>
        <v>268</v>
      </c>
      <c r="I43" s="55">
        <v>400</v>
      </c>
      <c r="J43" s="55">
        <f t="shared" si="10"/>
        <v>1674</v>
      </c>
      <c r="K43" s="55">
        <f>J43*13+F43</f>
        <v>24442</v>
      </c>
      <c r="L43" s="66">
        <f t="shared" si="1"/>
        <v>5236.64</v>
      </c>
      <c r="M43" s="66">
        <f t="shared" si="2"/>
        <v>1024.56</v>
      </c>
      <c r="N43" s="66">
        <f t="shared" si="3"/>
        <v>30703.2</v>
      </c>
      <c r="O43" s="55">
        <f t="shared" si="4"/>
        <v>500</v>
      </c>
      <c r="P43" s="52">
        <f t="shared" si="9"/>
        <v>31.203200000000002</v>
      </c>
    </row>
    <row r="44" spans="1:16" ht="15.75">
      <c r="A44" s="11">
        <v>30</v>
      </c>
      <c r="B44" s="13" t="s">
        <v>79</v>
      </c>
      <c r="C44" s="36" t="s">
        <v>80</v>
      </c>
      <c r="D44" s="59"/>
      <c r="E44" s="60"/>
      <c r="F44" s="55"/>
      <c r="G44" s="104">
        <v>10</v>
      </c>
      <c r="H44" s="55"/>
      <c r="I44" s="55"/>
      <c r="J44" s="55"/>
      <c r="K44" s="55"/>
      <c r="L44" s="66"/>
      <c r="M44" s="66"/>
      <c r="N44" s="66"/>
      <c r="O44" s="55">
        <f t="shared" si="4"/>
        <v>0</v>
      </c>
      <c r="P44" s="52"/>
    </row>
    <row r="45" spans="1:16" ht="16.5" thickBot="1">
      <c r="A45" s="14">
        <v>31</v>
      </c>
      <c r="B45" s="15" t="s">
        <v>81</v>
      </c>
      <c r="C45" s="38" t="s">
        <v>82</v>
      </c>
      <c r="D45" s="72">
        <v>1</v>
      </c>
      <c r="E45" s="81">
        <v>0.5</v>
      </c>
      <c r="F45" s="74">
        <v>2680</v>
      </c>
      <c r="G45" s="104">
        <v>10</v>
      </c>
      <c r="H45" s="74">
        <f t="shared" si="0"/>
        <v>268</v>
      </c>
      <c r="I45" s="74">
        <v>400</v>
      </c>
      <c r="J45" s="74">
        <f>(F45+H45+I45)*E45</f>
        <v>1674</v>
      </c>
      <c r="K45" s="74">
        <f>J45*13+F45</f>
        <v>24442</v>
      </c>
      <c r="L45" s="75">
        <f t="shared" si="1"/>
        <v>5236.64</v>
      </c>
      <c r="M45" s="75">
        <f t="shared" si="2"/>
        <v>1024.56</v>
      </c>
      <c r="N45" s="75">
        <f t="shared" si="3"/>
        <v>30703.2</v>
      </c>
      <c r="O45" s="55">
        <f t="shared" si="4"/>
        <v>500</v>
      </c>
      <c r="P45" s="76">
        <f t="shared" si="9"/>
        <v>31.203200000000002</v>
      </c>
    </row>
    <row r="46" spans="1:16" ht="16.5" thickBot="1">
      <c r="A46" s="20">
        <v>31</v>
      </c>
      <c r="B46" s="21" t="s">
        <v>83</v>
      </c>
      <c r="C46" s="41"/>
      <c r="D46" s="85">
        <f>SUM(D15:D45)</f>
        <v>26</v>
      </c>
      <c r="E46" s="86">
        <f>SUM(E15:E45)</f>
        <v>26.75</v>
      </c>
      <c r="F46" s="85">
        <f aca="true" t="shared" si="12" ref="F46:O46">SUM(F18:F45)</f>
        <v>67000</v>
      </c>
      <c r="G46" s="85">
        <f t="shared" si="12"/>
        <v>260</v>
      </c>
      <c r="H46" s="85">
        <f t="shared" si="12"/>
        <v>6700</v>
      </c>
      <c r="I46" s="85">
        <f t="shared" si="12"/>
        <v>10000</v>
      </c>
      <c r="J46" s="85">
        <f t="shared" si="12"/>
        <v>76167</v>
      </c>
      <c r="K46" s="85">
        <f t="shared" si="12"/>
        <v>1057171</v>
      </c>
      <c r="L46" s="87">
        <f t="shared" si="12"/>
        <v>225630.92000000013</v>
      </c>
      <c r="M46" s="87">
        <f t="shared" si="12"/>
        <v>44145.179999999986</v>
      </c>
      <c r="N46" s="87">
        <f t="shared" si="12"/>
        <v>1326947.0999999999</v>
      </c>
      <c r="O46" s="87">
        <f t="shared" si="12"/>
        <v>22750</v>
      </c>
      <c r="P46" s="88">
        <f>SUM(P15:P45)</f>
        <v>1582.2376999999994</v>
      </c>
    </row>
    <row r="47" spans="1:16" ht="30">
      <c r="A47" s="82">
        <v>1</v>
      </c>
      <c r="B47" s="77" t="s">
        <v>107</v>
      </c>
      <c r="C47" s="83" t="s">
        <v>44</v>
      </c>
      <c r="D47" s="84"/>
      <c r="E47" s="78">
        <v>0.5</v>
      </c>
      <c r="F47" s="55">
        <v>2680</v>
      </c>
      <c r="G47" s="104">
        <v>10</v>
      </c>
      <c r="H47" s="55">
        <f>F47*G47/100</f>
        <v>268</v>
      </c>
      <c r="I47" s="55">
        <v>400</v>
      </c>
      <c r="J47" s="55">
        <f>(F47+H47+I47)*E47</f>
        <v>1674</v>
      </c>
      <c r="K47" s="55">
        <f>J47*13+F47</f>
        <v>24442</v>
      </c>
      <c r="L47" s="66">
        <f>(K47-J47)*0.23</f>
        <v>5236.64</v>
      </c>
      <c r="M47" s="66">
        <f>(K47-J47)*0.045</f>
        <v>1024.56</v>
      </c>
      <c r="N47" s="66">
        <f>K47+L47+M47</f>
        <v>30703.2</v>
      </c>
      <c r="O47" s="55">
        <f t="shared" si="4"/>
        <v>500</v>
      </c>
      <c r="P47" s="52">
        <f>(O47+N47)/1000</f>
        <v>31.203200000000002</v>
      </c>
    </row>
    <row r="48" spans="1:16" ht="30">
      <c r="A48" s="51">
        <v>2</v>
      </c>
      <c r="B48" s="47" t="s">
        <v>108</v>
      </c>
      <c r="C48" s="48" t="s">
        <v>51</v>
      </c>
      <c r="D48" s="59">
        <v>1</v>
      </c>
      <c r="E48" s="60">
        <v>0.5</v>
      </c>
      <c r="F48" s="55">
        <v>2680</v>
      </c>
      <c r="G48" s="104">
        <v>10</v>
      </c>
      <c r="H48" s="55">
        <f>F48*G48/100</f>
        <v>268</v>
      </c>
      <c r="I48" s="55">
        <v>400</v>
      </c>
      <c r="J48" s="55">
        <f>(F48+H48+I48)*E48</f>
        <v>1674</v>
      </c>
      <c r="K48" s="55">
        <f>J48*13+F48</f>
        <v>24442</v>
      </c>
      <c r="L48" s="66">
        <f>(K48-J48)*0.23</f>
        <v>5236.64</v>
      </c>
      <c r="M48" s="66">
        <f>(K48-J48)*0.045</f>
        <v>1024.56</v>
      </c>
      <c r="N48" s="66">
        <f>K48+L48+M48</f>
        <v>30703.2</v>
      </c>
      <c r="O48" s="55">
        <f t="shared" si="4"/>
        <v>500</v>
      </c>
      <c r="P48" s="52">
        <f>(O48+N48)/1000</f>
        <v>31.203200000000002</v>
      </c>
    </row>
    <row r="49" spans="1:16" ht="30">
      <c r="A49" s="51">
        <v>3</v>
      </c>
      <c r="B49" s="49" t="s">
        <v>109</v>
      </c>
      <c r="C49" s="50" t="s">
        <v>73</v>
      </c>
      <c r="D49" s="53">
        <v>0</v>
      </c>
      <c r="E49" s="60">
        <v>0</v>
      </c>
      <c r="F49" s="55"/>
      <c r="G49" s="104"/>
      <c r="H49" s="55">
        <f>F49*G49/100</f>
        <v>0</v>
      </c>
      <c r="I49" s="55">
        <v>401</v>
      </c>
      <c r="J49" s="55">
        <f>(F49+H49+I49)*E49</f>
        <v>0</v>
      </c>
      <c r="K49" s="55"/>
      <c r="L49" s="66">
        <f>(K49-J49)*0.23</f>
        <v>0</v>
      </c>
      <c r="M49" s="66">
        <f>(K49-J49)*0.045</f>
        <v>0</v>
      </c>
      <c r="N49" s="66">
        <f>K49+L49+M49</f>
        <v>0</v>
      </c>
      <c r="O49" s="55">
        <f t="shared" si="4"/>
        <v>0</v>
      </c>
      <c r="P49" s="52">
        <f>(O49+N49)/1000</f>
        <v>0</v>
      </c>
    </row>
    <row r="50" spans="1:16" ht="26.25">
      <c r="A50" s="51">
        <v>4</v>
      </c>
      <c r="B50" s="19" t="s">
        <v>110</v>
      </c>
      <c r="C50" s="48" t="s">
        <v>78</v>
      </c>
      <c r="D50" s="59">
        <v>1</v>
      </c>
      <c r="E50" s="60">
        <v>1</v>
      </c>
      <c r="F50" s="61">
        <v>2680</v>
      </c>
      <c r="G50" s="104">
        <v>10</v>
      </c>
      <c r="H50" s="61">
        <f>F50*G50/100</f>
        <v>268</v>
      </c>
      <c r="I50" s="61">
        <v>400</v>
      </c>
      <c r="J50" s="61">
        <f>(F50+H50+I50)*E50</f>
        <v>3348</v>
      </c>
      <c r="K50" s="61">
        <f>J50*13+F50</f>
        <v>46204</v>
      </c>
      <c r="L50" s="67">
        <f>(K50-J50)*0.23</f>
        <v>9856.880000000001</v>
      </c>
      <c r="M50" s="67">
        <f>(K50-J50)*0.045</f>
        <v>1928.52</v>
      </c>
      <c r="N50" s="67">
        <f>K50+L50+M50</f>
        <v>57989.4</v>
      </c>
      <c r="O50" s="55">
        <f t="shared" si="4"/>
        <v>1000</v>
      </c>
      <c r="P50" s="54">
        <f>(O50+N50)/1000</f>
        <v>58.9894</v>
      </c>
    </row>
    <row r="51" spans="1:16" ht="16.5" thickBot="1">
      <c r="A51" s="89">
        <v>5</v>
      </c>
      <c r="B51" s="90" t="s">
        <v>43</v>
      </c>
      <c r="C51" s="91" t="s">
        <v>14</v>
      </c>
      <c r="D51" s="92">
        <v>0</v>
      </c>
      <c r="E51" s="81">
        <v>1</v>
      </c>
      <c r="F51" s="93">
        <v>2680</v>
      </c>
      <c r="G51" s="105">
        <v>10</v>
      </c>
      <c r="H51" s="93">
        <f>F51*G51/100</f>
        <v>268</v>
      </c>
      <c r="I51" s="93">
        <v>401</v>
      </c>
      <c r="J51" s="93">
        <f>(F51+H51+I51)*E51</f>
        <v>3349</v>
      </c>
      <c r="K51" s="93">
        <f>J51*13+F51</f>
        <v>46217</v>
      </c>
      <c r="L51" s="94">
        <f>(K51-J51)*0.23</f>
        <v>9859.640000000001</v>
      </c>
      <c r="M51" s="94">
        <f>(K51-J51)*0.045</f>
        <v>1929.06</v>
      </c>
      <c r="N51" s="94">
        <f>K51+L51+M51</f>
        <v>58005.7</v>
      </c>
      <c r="O51" s="55">
        <f t="shared" si="4"/>
        <v>1000</v>
      </c>
      <c r="P51" s="95">
        <f>(O51+N51)/1000</f>
        <v>59.0057</v>
      </c>
    </row>
    <row r="52" spans="1:16" ht="44.25" thickBot="1">
      <c r="A52" s="96">
        <v>5</v>
      </c>
      <c r="B52" s="97" t="s">
        <v>111</v>
      </c>
      <c r="C52" s="98"/>
      <c r="D52" s="85">
        <f>SUM(D47:D51)</f>
        <v>2</v>
      </c>
      <c r="E52" s="85">
        <f aca="true" t="shared" si="13" ref="E52:O52">SUM(E47:E51)</f>
        <v>3</v>
      </c>
      <c r="F52" s="85">
        <f t="shared" si="13"/>
        <v>10720</v>
      </c>
      <c r="G52" s="85">
        <f t="shared" si="13"/>
        <v>40</v>
      </c>
      <c r="H52" s="85">
        <f t="shared" si="13"/>
        <v>1072</v>
      </c>
      <c r="I52" s="85">
        <f t="shared" si="13"/>
        <v>2002</v>
      </c>
      <c r="J52" s="85">
        <f t="shared" si="13"/>
        <v>10045</v>
      </c>
      <c r="K52" s="85">
        <f t="shared" si="13"/>
        <v>141305</v>
      </c>
      <c r="L52" s="87">
        <f t="shared" si="13"/>
        <v>30189.800000000003</v>
      </c>
      <c r="M52" s="87">
        <f t="shared" si="13"/>
        <v>5906.7</v>
      </c>
      <c r="N52" s="87">
        <f t="shared" si="13"/>
        <v>177401.5</v>
      </c>
      <c r="O52" s="87">
        <f t="shared" si="13"/>
        <v>3000</v>
      </c>
      <c r="P52" s="88">
        <f>SUM(P47:P51)</f>
        <v>180.4015</v>
      </c>
    </row>
    <row r="53" spans="1:16" ht="15.75">
      <c r="A53" s="22">
        <v>1</v>
      </c>
      <c r="B53" s="23" t="s">
        <v>84</v>
      </c>
      <c r="C53" s="40" t="s">
        <v>58</v>
      </c>
      <c r="D53" s="55">
        <v>1</v>
      </c>
      <c r="E53" s="55">
        <v>1</v>
      </c>
      <c r="F53" s="55">
        <v>2680</v>
      </c>
      <c r="G53" s="104">
        <v>10</v>
      </c>
      <c r="H53" s="55">
        <f t="shared" si="0"/>
        <v>268</v>
      </c>
      <c r="I53" s="55">
        <v>400</v>
      </c>
      <c r="J53" s="55">
        <f>(F53+H53+I53)*E53</f>
        <v>3348</v>
      </c>
      <c r="K53" s="55">
        <f>J53*13+F53</f>
        <v>46204</v>
      </c>
      <c r="L53" s="66">
        <f>(K53-J53)*0.23</f>
        <v>9856.880000000001</v>
      </c>
      <c r="M53" s="66">
        <f>(K53-J53)*0.045</f>
        <v>1928.52</v>
      </c>
      <c r="N53" s="66">
        <f>K53+L53+M53</f>
        <v>57989.4</v>
      </c>
      <c r="O53" s="55">
        <f t="shared" si="4"/>
        <v>1000</v>
      </c>
      <c r="P53" s="52">
        <f>(O53+N53)/1000</f>
        <v>58.9894</v>
      </c>
    </row>
    <row r="54" spans="1:16" ht="15.75">
      <c r="A54" s="22">
        <v>2</v>
      </c>
      <c r="B54" s="24" t="s">
        <v>85</v>
      </c>
      <c r="C54" s="42" t="s">
        <v>86</v>
      </c>
      <c r="D54" s="59"/>
      <c r="E54" s="59"/>
      <c r="F54" s="57"/>
      <c r="G54" s="106"/>
      <c r="H54" s="55"/>
      <c r="I54" s="55"/>
      <c r="J54" s="55"/>
      <c r="K54" s="57"/>
      <c r="L54" s="68"/>
      <c r="M54" s="68"/>
      <c r="N54" s="68"/>
      <c r="O54" s="55">
        <f t="shared" si="4"/>
        <v>0</v>
      </c>
      <c r="P54" s="52"/>
    </row>
    <row r="55" spans="1:16" ht="15.75">
      <c r="A55" s="25">
        <v>3</v>
      </c>
      <c r="B55" s="26" t="s">
        <v>87</v>
      </c>
      <c r="C55" s="43" t="s">
        <v>88</v>
      </c>
      <c r="D55" s="59"/>
      <c r="E55" s="59"/>
      <c r="F55" s="57"/>
      <c r="G55" s="106"/>
      <c r="H55" s="55"/>
      <c r="I55" s="55"/>
      <c r="J55" s="55"/>
      <c r="K55" s="57"/>
      <c r="L55" s="68"/>
      <c r="M55" s="68"/>
      <c r="N55" s="68"/>
      <c r="O55" s="55">
        <f t="shared" si="4"/>
        <v>0</v>
      </c>
      <c r="P55" s="52"/>
    </row>
    <row r="56" spans="1:16" ht="17.25" customHeight="1" thickBot="1">
      <c r="A56" s="27">
        <v>4</v>
      </c>
      <c r="B56" s="28" t="s">
        <v>89</v>
      </c>
      <c r="C56" s="44" t="s">
        <v>90</v>
      </c>
      <c r="D56" s="72"/>
      <c r="E56" s="72"/>
      <c r="F56" s="62"/>
      <c r="G56" s="107"/>
      <c r="H56" s="74"/>
      <c r="I56" s="62"/>
      <c r="J56" s="62"/>
      <c r="K56" s="62"/>
      <c r="L56" s="69"/>
      <c r="M56" s="69"/>
      <c r="N56" s="69"/>
      <c r="O56" s="74">
        <f>E56*1000</f>
        <v>0</v>
      </c>
      <c r="P56" s="76"/>
    </row>
    <row r="57" spans="1:16" ht="16.5" thickBot="1">
      <c r="A57" s="17">
        <v>4</v>
      </c>
      <c r="B57" s="21" t="s">
        <v>91</v>
      </c>
      <c r="C57" s="103"/>
      <c r="D57" s="79">
        <f>SUM(D53:D56)</f>
        <v>1</v>
      </c>
      <c r="E57" s="79">
        <f aca="true" t="shared" si="14" ref="E57:P57">SUM(E53:E56)</f>
        <v>1</v>
      </c>
      <c r="F57" s="79">
        <f t="shared" si="14"/>
        <v>2680</v>
      </c>
      <c r="G57" s="79">
        <f t="shared" si="14"/>
        <v>10</v>
      </c>
      <c r="H57" s="79">
        <f t="shared" si="14"/>
        <v>268</v>
      </c>
      <c r="I57" s="79">
        <f t="shared" si="14"/>
        <v>400</v>
      </c>
      <c r="J57" s="79">
        <f t="shared" si="14"/>
        <v>3348</v>
      </c>
      <c r="K57" s="79">
        <f t="shared" si="14"/>
        <v>46204</v>
      </c>
      <c r="L57" s="70">
        <f t="shared" si="14"/>
        <v>9856.880000000001</v>
      </c>
      <c r="M57" s="70">
        <f t="shared" si="14"/>
        <v>1928.52</v>
      </c>
      <c r="N57" s="70">
        <f t="shared" si="14"/>
        <v>57989.4</v>
      </c>
      <c r="O57" s="79">
        <f t="shared" si="14"/>
        <v>1000</v>
      </c>
      <c r="P57" s="80">
        <f t="shared" si="14"/>
        <v>58.9894</v>
      </c>
    </row>
    <row r="58" spans="1:16" ht="15.75">
      <c r="A58" s="99"/>
      <c r="B58" s="29" t="s">
        <v>92</v>
      </c>
      <c r="C58" s="99"/>
      <c r="D58" s="100"/>
      <c r="E58" s="101"/>
      <c r="F58" s="101"/>
      <c r="G58" s="108"/>
      <c r="H58" s="101"/>
      <c r="I58" s="101"/>
      <c r="J58" s="101"/>
      <c r="K58" s="101"/>
      <c r="L58" s="102"/>
      <c r="M58" s="102"/>
      <c r="N58" s="102"/>
      <c r="O58" s="55">
        <f>E58*1000</f>
        <v>0</v>
      </c>
      <c r="P58" s="102"/>
    </row>
    <row r="59" spans="1:16" ht="16.5" thickBot="1">
      <c r="A59" s="30"/>
      <c r="B59" s="31" t="s">
        <v>93</v>
      </c>
      <c r="C59" s="32"/>
      <c r="D59" s="62"/>
      <c r="E59" s="62"/>
      <c r="F59" s="62"/>
      <c r="G59" s="107"/>
      <c r="H59" s="62"/>
      <c r="I59" s="62"/>
      <c r="J59" s="62"/>
      <c r="K59" s="62"/>
      <c r="L59" s="69"/>
      <c r="M59" s="69"/>
      <c r="N59" s="69"/>
      <c r="O59" s="55">
        <f>E59*1000</f>
        <v>0</v>
      </c>
      <c r="P59" s="63">
        <f>K3-P60</f>
        <v>101.23160000000053</v>
      </c>
    </row>
    <row r="60" spans="1:16" ht="16.5" thickBot="1">
      <c r="A60" s="33">
        <v>47</v>
      </c>
      <c r="B60" s="125" t="s">
        <v>94</v>
      </c>
      <c r="C60" s="125"/>
      <c r="D60" s="64">
        <f>D57+D52+D46+D14</f>
        <v>35</v>
      </c>
      <c r="E60" s="64">
        <f>E57+E52+E46+E14</f>
        <v>40.25</v>
      </c>
      <c r="F60" s="65">
        <f aca="true" t="shared" si="15" ref="F60:O60">F57+F52+F46+F14</f>
        <v>96480</v>
      </c>
      <c r="G60" s="65">
        <f t="shared" si="15"/>
        <v>370</v>
      </c>
      <c r="H60" s="65">
        <f t="shared" si="15"/>
        <v>9648</v>
      </c>
      <c r="I60" s="65">
        <f t="shared" si="15"/>
        <v>14802</v>
      </c>
      <c r="J60" s="65">
        <f t="shared" si="15"/>
        <v>121366</v>
      </c>
      <c r="K60" s="65">
        <f t="shared" si="15"/>
        <v>1674238</v>
      </c>
      <c r="L60" s="70">
        <f t="shared" si="15"/>
        <v>357160.5600000002</v>
      </c>
      <c r="M60" s="70">
        <f t="shared" si="15"/>
        <v>69879.23999999999</v>
      </c>
      <c r="N60" s="70">
        <f t="shared" si="15"/>
        <v>2101277.8</v>
      </c>
      <c r="O60" s="70">
        <f t="shared" si="15"/>
        <v>36250</v>
      </c>
      <c r="P60" s="65">
        <f>P57+P52+P46+P14</f>
        <v>2370.0683999999997</v>
      </c>
    </row>
    <row r="62" spans="2:13" ht="16.5">
      <c r="B62" s="45" t="s">
        <v>95</v>
      </c>
      <c r="C62" s="45"/>
      <c r="D62" s="45"/>
      <c r="E62" s="45"/>
      <c r="F62" s="45"/>
      <c r="G62" s="45"/>
      <c r="H62" s="45"/>
      <c r="I62" s="45"/>
      <c r="J62" s="46"/>
      <c r="K62" s="46"/>
      <c r="L62" s="46" t="s">
        <v>96</v>
      </c>
      <c r="M62" s="46"/>
    </row>
    <row r="63" spans="2:13" ht="16.5">
      <c r="B63" s="45"/>
      <c r="C63" s="45"/>
      <c r="D63" s="45"/>
      <c r="E63" s="45"/>
      <c r="F63" s="45"/>
      <c r="G63" s="45"/>
      <c r="H63" s="45"/>
      <c r="I63" s="45"/>
      <c r="J63" s="46"/>
      <c r="K63" s="46"/>
      <c r="L63" s="46"/>
      <c r="M63" s="46"/>
    </row>
    <row r="64" spans="2:13" ht="16.5">
      <c r="B64" s="45" t="s">
        <v>112</v>
      </c>
      <c r="C64" s="46"/>
      <c r="D64" s="45"/>
      <c r="E64" s="45"/>
      <c r="F64" s="45"/>
      <c r="G64" s="45"/>
      <c r="H64" s="45"/>
      <c r="I64" s="45"/>
      <c r="J64" s="46"/>
      <c r="K64" s="46"/>
      <c r="L64" s="46" t="s">
        <v>97</v>
      </c>
      <c r="M64" s="46"/>
    </row>
  </sheetData>
  <sheetProtection/>
  <mergeCells count="18">
    <mergeCell ref="B60:C60"/>
    <mergeCell ref="O4:O6"/>
    <mergeCell ref="P4:P6"/>
    <mergeCell ref="I4:I6"/>
    <mergeCell ref="J4:J6"/>
    <mergeCell ref="K4:K6"/>
    <mergeCell ref="L4:L6"/>
    <mergeCell ref="M4:M6"/>
    <mergeCell ref="N4:N6"/>
    <mergeCell ref="B2:P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11811023622047245" right="0" top="0.15748031496062992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E-Enter</dc:creator>
  <cp:keywords/>
  <dc:description/>
  <cp:lastModifiedBy>Upgrade</cp:lastModifiedBy>
  <cp:lastPrinted>2016-09-20T11:50:12Z</cp:lastPrinted>
  <dcterms:created xsi:type="dcterms:W3CDTF">2015-11-30T13:18:22Z</dcterms:created>
  <dcterms:modified xsi:type="dcterms:W3CDTF">2016-09-20T12:48:25Z</dcterms:modified>
  <cp:category/>
  <cp:version/>
  <cp:contentType/>
  <cp:contentStatus/>
</cp:coreProperties>
</file>